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 INTERNET ARMONIZACIÓN CONTABLE\2017\TERCER TRIMESTRE\"/>
    </mc:Choice>
  </mc:AlternateContent>
  <bookViews>
    <workbookView xWindow="0" yWindow="0" windowWidth="20490" windowHeight="7755" activeTab="2"/>
  </bookViews>
  <sheets>
    <sheet name="Títulos" sheetId="46" r:id="rId1"/>
    <sheet name="001" sheetId="45" r:id="rId2"/>
    <sheet name="Impresos" sheetId="23" r:id="rId3"/>
    <sheet name="110_ESF" sheetId="49" r:id="rId4"/>
    <sheet name="120_EA" sheetId="50" r:id="rId5"/>
    <sheet name="130_EVHP" sheetId="51" r:id="rId6"/>
    <sheet name="140_ECSF" sheetId="52" r:id="rId7"/>
    <sheet name="150_EFE" sheetId="53" r:id="rId8"/>
    <sheet name="160_EAA" sheetId="54" r:id="rId9"/>
    <sheet name="170_EADOP" sheetId="55" r:id="rId10"/>
    <sheet name="180_IPC" sheetId="56" r:id="rId11"/>
    <sheet name="004" sheetId="85" r:id="rId12"/>
    <sheet name="420_Mes_1" sheetId="75" r:id="rId13"/>
    <sheet name="420_Mes_2" sheetId="76" r:id="rId14"/>
    <sheet name="420_Mes_3" sheetId="77" r:id="rId15"/>
    <sheet name="430_MPASUB" sheetId="78" r:id="rId16"/>
    <sheet name="440_RCTAB" sheetId="79" r:id="rId17"/>
    <sheet name="450_DGTOF" sheetId="80" r:id="rId18"/>
  </sheets>
  <definedNames>
    <definedName name="_xlnm._FilterDatabase" localSheetId="3" hidden="1">'110_ESF'!$A$2:$E$195</definedName>
    <definedName name="_xlnm._FilterDatabase" localSheetId="5" hidden="1">'130_EVHP'!$A$2:$G$2</definedName>
    <definedName name="_xlnm._FilterDatabase" localSheetId="9" hidden="1">'170_EADOP'!$A$2:$F$27</definedName>
    <definedName name="BC_2013">'001'!$D$3:$D$354</definedName>
    <definedName name="bc_2014">'001'!$G$3:$G$354</definedName>
    <definedName name="bc_2014a">'001'!$F$3:$F$354</definedName>
    <definedName name="BC_2014c">'001'!$E$3:$E$354</definedName>
    <definedName name="bc_2015">'001'!$J$3:$J$354</definedName>
    <definedName name="bc_2015a">'001'!$I$3:$I$354</definedName>
    <definedName name="bc_2015c">'001'!$H$3:$H$354</definedName>
    <definedName name="bc_2016">'001'!$M$3:$M$354</definedName>
    <definedName name="bc_2016a">'001'!$L$3:$L$354</definedName>
    <definedName name="bc_2016c">'001'!$K$3:$K$354</definedName>
    <definedName name="PE_A">#REF!</definedName>
    <definedName name="PE_C">#REF!</definedName>
    <definedName name="PE_CA">#REF!</definedName>
    <definedName name="PE_CFF">#REF!</definedName>
    <definedName name="PE_CFG">#REF!</definedName>
    <definedName name="PE_COG">#REF!</definedName>
    <definedName name="PE_CP">#REF!</definedName>
    <definedName name="PE_CTG">#REF!</definedName>
    <definedName name="PE_D">#REF!</definedName>
    <definedName name="PE_E">#REF!</definedName>
    <definedName name="PE_M">#REF!</definedName>
    <definedName name="PE_P">#REF!</definedName>
    <definedName name="PE_py">#REF!</definedName>
    <definedName name="pi_ce">#REF!</definedName>
    <definedName name="pi_cff">#REF!</definedName>
    <definedName name="pi_cri">#REF!</definedName>
    <definedName name="pi_d">#REF!</definedName>
    <definedName name="pi_e">#REF!</definedName>
    <definedName name="pi_m">#REF!</definedName>
    <definedName name="pi_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53" l="1"/>
  <c r="D33" i="53"/>
  <c r="C36" i="53"/>
  <c r="D36" i="53"/>
  <c r="C37" i="53"/>
  <c r="D37" i="53"/>
  <c r="C38" i="53"/>
  <c r="D38" i="53"/>
  <c r="C40" i="53"/>
  <c r="D40" i="53"/>
  <c r="C41" i="53"/>
  <c r="D41" i="53"/>
  <c r="C42" i="53"/>
  <c r="D42" i="53"/>
  <c r="C35" i="53" l="1"/>
  <c r="D39" i="53"/>
  <c r="D35" i="53"/>
  <c r="C39" i="53"/>
  <c r="D34" i="53"/>
  <c r="C34" i="53" l="1"/>
  <c r="G422" i="77" l="1"/>
  <c r="F422" i="77"/>
  <c r="E422" i="77"/>
  <c r="D422" i="77"/>
  <c r="C422" i="77"/>
  <c r="B422" i="77"/>
  <c r="A422" i="77"/>
  <c r="G421" i="77"/>
  <c r="F421" i="77"/>
  <c r="E421" i="77"/>
  <c r="D421" i="77"/>
  <c r="C421" i="77"/>
  <c r="B421" i="77"/>
  <c r="A421" i="77"/>
  <c r="G420" i="77"/>
  <c r="F420" i="77"/>
  <c r="E420" i="77"/>
  <c r="D420" i="77"/>
  <c r="C420" i="77"/>
  <c r="B420" i="77"/>
  <c r="A420" i="77" s="1"/>
  <c r="G419" i="77"/>
  <c r="F419" i="77"/>
  <c r="E419" i="77"/>
  <c r="D419" i="77"/>
  <c r="C419" i="77"/>
  <c r="B419" i="77"/>
  <c r="A419" i="77"/>
  <c r="G423" i="76"/>
  <c r="F423" i="76"/>
  <c r="E423" i="76"/>
  <c r="D423" i="76"/>
  <c r="C423" i="76"/>
  <c r="B423" i="76"/>
  <c r="A423" i="76"/>
  <c r="G422" i="76"/>
  <c r="F422" i="76"/>
  <c r="E422" i="76"/>
  <c r="D422" i="76"/>
  <c r="C422" i="76"/>
  <c r="B422" i="76"/>
  <c r="A422" i="76" s="1"/>
  <c r="G421" i="76"/>
  <c r="F421" i="76"/>
  <c r="E421" i="76"/>
  <c r="D421" i="76"/>
  <c r="C421" i="76"/>
  <c r="B421" i="76"/>
  <c r="A421" i="76"/>
  <c r="G420" i="76"/>
  <c r="F420" i="76"/>
  <c r="E420" i="76"/>
  <c r="D420" i="76"/>
  <c r="C420" i="76"/>
  <c r="B420" i="76"/>
  <c r="A420" i="76" s="1"/>
  <c r="G419" i="76"/>
  <c r="F419" i="76"/>
  <c r="E419" i="76"/>
  <c r="D419" i="76"/>
  <c r="C419" i="76"/>
  <c r="B419" i="76"/>
  <c r="A419" i="76"/>
  <c r="G423" i="75"/>
  <c r="F423" i="75"/>
  <c r="E423" i="75"/>
  <c r="D423" i="75"/>
  <c r="C423" i="75"/>
  <c r="B423" i="75"/>
  <c r="A423" i="75"/>
  <c r="G422" i="75"/>
  <c r="F422" i="75"/>
  <c r="E422" i="75"/>
  <c r="D422" i="75"/>
  <c r="C422" i="75"/>
  <c r="B422" i="75"/>
  <c r="A422" i="75"/>
  <c r="G421" i="75"/>
  <c r="F421" i="75"/>
  <c r="E421" i="75"/>
  <c r="D421" i="75"/>
  <c r="C421" i="75"/>
  <c r="B421" i="75"/>
  <c r="A421" i="75"/>
  <c r="G420" i="75"/>
  <c r="F420" i="75"/>
  <c r="E420" i="75"/>
  <c r="D420" i="75"/>
  <c r="C420" i="75"/>
  <c r="B420" i="75"/>
  <c r="A420" i="75" s="1"/>
  <c r="G419" i="75"/>
  <c r="F419" i="75"/>
  <c r="E419" i="75"/>
  <c r="D419" i="75"/>
  <c r="C419" i="75"/>
  <c r="B419" i="75"/>
  <c r="A419" i="75"/>
  <c r="B354" i="45" l="1"/>
  <c r="B353" i="45"/>
  <c r="B352" i="45"/>
  <c r="B351" i="45"/>
  <c r="B350" i="45"/>
  <c r="B349" i="45"/>
  <c r="M1" i="45"/>
  <c r="L1" i="45"/>
  <c r="K1" i="45"/>
  <c r="J1" i="45"/>
  <c r="I1" i="45"/>
  <c r="H1" i="45"/>
  <c r="G1" i="45"/>
  <c r="F1" i="45"/>
  <c r="E1" i="45"/>
  <c r="D1" i="45"/>
  <c r="A427" i="77" l="1"/>
  <c r="A426" i="77"/>
  <c r="A425" i="77"/>
  <c r="A424" i="77"/>
  <c r="A423" i="77"/>
  <c r="G418" i="77"/>
  <c r="F418" i="77"/>
  <c r="E418" i="77"/>
  <c r="D418" i="77"/>
  <c r="C418" i="77"/>
  <c r="B418" i="77"/>
  <c r="A418" i="77" s="1"/>
  <c r="G417" i="77"/>
  <c r="F417" i="77"/>
  <c r="E417" i="77"/>
  <c r="D417" i="77"/>
  <c r="C417" i="77"/>
  <c r="B417" i="77"/>
  <c r="A417" i="77"/>
  <c r="G416" i="77"/>
  <c r="F416" i="77"/>
  <c r="E416" i="77"/>
  <c r="D416" i="77"/>
  <c r="C416" i="77"/>
  <c r="B416" i="77"/>
  <c r="A416" i="77" s="1"/>
  <c r="G415" i="77"/>
  <c r="F415" i="77"/>
  <c r="E415" i="77"/>
  <c r="D415" i="77"/>
  <c r="C415" i="77"/>
  <c r="B415" i="77"/>
  <c r="A415" i="77" s="1"/>
  <c r="G414" i="77"/>
  <c r="F414" i="77"/>
  <c r="E414" i="77"/>
  <c r="D414" i="77"/>
  <c r="C414" i="77"/>
  <c r="B414" i="77"/>
  <c r="A414" i="77"/>
  <c r="G413" i="77"/>
  <c r="F413" i="77"/>
  <c r="E413" i="77"/>
  <c r="D413" i="77"/>
  <c r="C413" i="77"/>
  <c r="B413" i="77"/>
  <c r="A413" i="77"/>
  <c r="G418" i="76"/>
  <c r="F418" i="76"/>
  <c r="E418" i="76"/>
  <c r="D418" i="76"/>
  <c r="C418" i="76"/>
  <c r="B418" i="76"/>
  <c r="A418" i="76"/>
  <c r="G417" i="76"/>
  <c r="F417" i="76"/>
  <c r="E417" i="76"/>
  <c r="D417" i="76"/>
  <c r="C417" i="76"/>
  <c r="B417" i="76"/>
  <c r="A417" i="76" s="1"/>
  <c r="G416" i="76"/>
  <c r="F416" i="76"/>
  <c r="E416" i="76"/>
  <c r="D416" i="76"/>
  <c r="C416" i="76"/>
  <c r="B416" i="76"/>
  <c r="A416" i="76"/>
  <c r="G415" i="76"/>
  <c r="F415" i="76"/>
  <c r="E415" i="76"/>
  <c r="D415" i="76"/>
  <c r="C415" i="76"/>
  <c r="B415" i="76"/>
  <c r="A415" i="76"/>
  <c r="G414" i="76"/>
  <c r="F414" i="76"/>
  <c r="E414" i="76"/>
  <c r="D414" i="76"/>
  <c r="C414" i="76"/>
  <c r="B414" i="76"/>
  <c r="A414" i="76" s="1"/>
  <c r="G413" i="76"/>
  <c r="F413" i="76"/>
  <c r="E413" i="76"/>
  <c r="D413" i="76"/>
  <c r="C413" i="76"/>
  <c r="B413" i="76"/>
  <c r="A413" i="76" s="1"/>
  <c r="G418" i="75"/>
  <c r="F418" i="75"/>
  <c r="E418" i="75"/>
  <c r="D418" i="75"/>
  <c r="C418" i="75"/>
  <c r="B418" i="75"/>
  <c r="A418" i="75" s="1"/>
  <c r="G417" i="75"/>
  <c r="F417" i="75"/>
  <c r="E417" i="75"/>
  <c r="D417" i="75"/>
  <c r="C417" i="75"/>
  <c r="B417" i="75"/>
  <c r="A417" i="75"/>
  <c r="G416" i="75"/>
  <c r="F416" i="75"/>
  <c r="E416" i="75"/>
  <c r="D416" i="75"/>
  <c r="C416" i="75"/>
  <c r="B416" i="75"/>
  <c r="A416" i="75" s="1"/>
  <c r="G415" i="75"/>
  <c r="F415" i="75"/>
  <c r="E415" i="75"/>
  <c r="D415" i="75"/>
  <c r="C415" i="75"/>
  <c r="B415" i="75"/>
  <c r="A415" i="75"/>
  <c r="G414" i="75"/>
  <c r="F414" i="75"/>
  <c r="E414" i="75"/>
  <c r="D414" i="75"/>
  <c r="C414" i="75"/>
  <c r="B414" i="75"/>
  <c r="A414" i="75" s="1"/>
  <c r="G413" i="75"/>
  <c r="F413" i="75"/>
  <c r="E413" i="75"/>
  <c r="D413" i="75"/>
  <c r="C413" i="75"/>
  <c r="B413" i="75"/>
  <c r="A413" i="75" s="1"/>
  <c r="G412" i="77" l="1"/>
  <c r="F412" i="77"/>
  <c r="E412" i="77"/>
  <c r="D412" i="77"/>
  <c r="C412" i="77"/>
  <c r="B412" i="77"/>
  <c r="A412" i="77" s="1"/>
  <c r="G411" i="77"/>
  <c r="F411" i="77"/>
  <c r="E411" i="77"/>
  <c r="D411" i="77"/>
  <c r="C411" i="77"/>
  <c r="B411" i="77"/>
  <c r="A411" i="77" s="1"/>
  <c r="G410" i="77"/>
  <c r="F410" i="77"/>
  <c r="E410" i="77"/>
  <c r="D410" i="77"/>
  <c r="C410" i="77"/>
  <c r="B410" i="77"/>
  <c r="A410" i="77" s="1"/>
  <c r="G409" i="77"/>
  <c r="F409" i="77"/>
  <c r="E409" i="77"/>
  <c r="D409" i="77"/>
  <c r="C409" i="77"/>
  <c r="B409" i="77"/>
  <c r="A409" i="77"/>
  <c r="G408" i="77"/>
  <c r="F408" i="77"/>
  <c r="E408" i="77"/>
  <c r="D408" i="77"/>
  <c r="C408" i="77"/>
  <c r="B408" i="77"/>
  <c r="A408" i="77" s="1"/>
  <c r="G407" i="77"/>
  <c r="F407" i="77"/>
  <c r="E407" i="77"/>
  <c r="D407" i="77"/>
  <c r="C407" i="77"/>
  <c r="B407" i="77"/>
  <c r="A407" i="77"/>
  <c r="G406" i="77"/>
  <c r="F406" i="77"/>
  <c r="E406" i="77"/>
  <c r="D406" i="77"/>
  <c r="C406" i="77"/>
  <c r="B406" i="77"/>
  <c r="A406" i="77" s="1"/>
  <c r="G405" i="77"/>
  <c r="F405" i="77"/>
  <c r="E405" i="77"/>
  <c r="D405" i="77"/>
  <c r="C405" i="77"/>
  <c r="B405" i="77"/>
  <c r="A405" i="77"/>
  <c r="G404" i="77"/>
  <c r="F404" i="77"/>
  <c r="E404" i="77"/>
  <c r="D404" i="77"/>
  <c r="C404" i="77"/>
  <c r="B404" i="77"/>
  <c r="A404" i="77" s="1"/>
  <c r="G403" i="77"/>
  <c r="F403" i="77"/>
  <c r="E403" i="77"/>
  <c r="D403" i="77"/>
  <c r="C403" i="77"/>
  <c r="B403" i="77"/>
  <c r="A403" i="77" s="1"/>
  <c r="G402" i="77"/>
  <c r="F402" i="77"/>
  <c r="E402" i="77"/>
  <c r="D402" i="77"/>
  <c r="C402" i="77"/>
  <c r="B402" i="77"/>
  <c r="A402" i="77" s="1"/>
  <c r="G401" i="77"/>
  <c r="F401" i="77"/>
  <c r="E401" i="77"/>
  <c r="D401" i="77"/>
  <c r="C401" i="77"/>
  <c r="B401" i="77"/>
  <c r="A401" i="77" s="1"/>
  <c r="G400" i="77"/>
  <c r="F400" i="77"/>
  <c r="E400" i="77"/>
  <c r="D400" i="77"/>
  <c r="C400" i="77"/>
  <c r="B400" i="77"/>
  <c r="A400" i="77" s="1"/>
  <c r="G399" i="77"/>
  <c r="F399" i="77"/>
  <c r="E399" i="77"/>
  <c r="D399" i="77"/>
  <c r="C399" i="77"/>
  <c r="B399" i="77"/>
  <c r="A399" i="77"/>
  <c r="G398" i="77"/>
  <c r="F398" i="77"/>
  <c r="E398" i="77"/>
  <c r="D398" i="77"/>
  <c r="C398" i="77"/>
  <c r="B398" i="77"/>
  <c r="A398" i="77" s="1"/>
  <c r="G397" i="77"/>
  <c r="F397" i="77"/>
  <c r="E397" i="77"/>
  <c r="D397" i="77"/>
  <c r="C397" i="77"/>
  <c r="B397" i="77"/>
  <c r="A397" i="77"/>
  <c r="G396" i="77"/>
  <c r="F396" i="77"/>
  <c r="E396" i="77"/>
  <c r="D396" i="77"/>
  <c r="C396" i="77"/>
  <c r="B396" i="77"/>
  <c r="A396" i="77" s="1"/>
  <c r="G412" i="76"/>
  <c r="F412" i="76"/>
  <c r="E412" i="76"/>
  <c r="D412" i="76"/>
  <c r="C412" i="76"/>
  <c r="B412" i="76"/>
  <c r="A412" i="76" s="1"/>
  <c r="G411" i="76"/>
  <c r="F411" i="76"/>
  <c r="E411" i="76"/>
  <c r="D411" i="76"/>
  <c r="C411" i="76"/>
  <c r="B411" i="76"/>
  <c r="A411" i="76" s="1"/>
  <c r="G410" i="76"/>
  <c r="F410" i="76"/>
  <c r="E410" i="76"/>
  <c r="D410" i="76"/>
  <c r="C410" i="76"/>
  <c r="B410" i="76"/>
  <c r="A410" i="76" s="1"/>
  <c r="G409" i="76"/>
  <c r="F409" i="76"/>
  <c r="E409" i="76"/>
  <c r="D409" i="76"/>
  <c r="C409" i="76"/>
  <c r="B409" i="76"/>
  <c r="A409" i="76" s="1"/>
  <c r="G408" i="76"/>
  <c r="F408" i="76"/>
  <c r="E408" i="76"/>
  <c r="D408" i="76"/>
  <c r="C408" i="76"/>
  <c r="B408" i="76"/>
  <c r="A408" i="76"/>
  <c r="G407" i="76"/>
  <c r="F407" i="76"/>
  <c r="E407" i="76"/>
  <c r="D407" i="76"/>
  <c r="C407" i="76"/>
  <c r="B407" i="76"/>
  <c r="A407" i="76" s="1"/>
  <c r="G406" i="76"/>
  <c r="F406" i="76"/>
  <c r="E406" i="76"/>
  <c r="D406" i="76"/>
  <c r="C406" i="76"/>
  <c r="B406" i="76"/>
  <c r="A406" i="76" s="1"/>
  <c r="G405" i="76"/>
  <c r="F405" i="76"/>
  <c r="E405" i="76"/>
  <c r="D405" i="76"/>
  <c r="C405" i="76"/>
  <c r="B405" i="76"/>
  <c r="A405" i="76" s="1"/>
  <c r="G404" i="76"/>
  <c r="F404" i="76"/>
  <c r="E404" i="76"/>
  <c r="D404" i="76"/>
  <c r="C404" i="76"/>
  <c r="B404" i="76"/>
  <c r="A404" i="76" s="1"/>
  <c r="G403" i="76"/>
  <c r="F403" i="76"/>
  <c r="E403" i="76"/>
  <c r="D403" i="76"/>
  <c r="C403" i="76"/>
  <c r="B403" i="76"/>
  <c r="A403" i="76" s="1"/>
  <c r="G402" i="76"/>
  <c r="F402" i="76"/>
  <c r="E402" i="76"/>
  <c r="D402" i="76"/>
  <c r="C402" i="76"/>
  <c r="B402" i="76"/>
  <c r="A402" i="76" s="1"/>
  <c r="G401" i="76"/>
  <c r="F401" i="76"/>
  <c r="E401" i="76"/>
  <c r="D401" i="76"/>
  <c r="C401" i="76"/>
  <c r="B401" i="76"/>
  <c r="A401" i="76" s="1"/>
  <c r="G400" i="76"/>
  <c r="F400" i="76"/>
  <c r="E400" i="76"/>
  <c r="D400" i="76"/>
  <c r="C400" i="76"/>
  <c r="B400" i="76"/>
  <c r="A400" i="76" s="1"/>
  <c r="G399" i="76"/>
  <c r="F399" i="76"/>
  <c r="E399" i="76"/>
  <c r="D399" i="76"/>
  <c r="C399" i="76"/>
  <c r="B399" i="76"/>
  <c r="A399" i="76" s="1"/>
  <c r="G398" i="76"/>
  <c r="F398" i="76"/>
  <c r="E398" i="76"/>
  <c r="D398" i="76"/>
  <c r="C398" i="76"/>
  <c r="B398" i="76"/>
  <c r="A398" i="76" s="1"/>
  <c r="G397" i="76"/>
  <c r="F397" i="76"/>
  <c r="E397" i="76"/>
  <c r="D397" i="76"/>
  <c r="C397" i="76"/>
  <c r="B397" i="76"/>
  <c r="A397" i="76"/>
  <c r="G396" i="76"/>
  <c r="F396" i="76"/>
  <c r="E396" i="76"/>
  <c r="D396" i="76"/>
  <c r="C396" i="76"/>
  <c r="B396" i="76"/>
  <c r="A396" i="76" s="1"/>
  <c r="G412" i="75"/>
  <c r="F412" i="75"/>
  <c r="E412" i="75"/>
  <c r="D412" i="75"/>
  <c r="C412" i="75"/>
  <c r="B412" i="75"/>
  <c r="A412" i="75" s="1"/>
  <c r="G411" i="75"/>
  <c r="F411" i="75"/>
  <c r="E411" i="75"/>
  <c r="D411" i="75"/>
  <c r="C411" i="75"/>
  <c r="B411" i="75"/>
  <c r="A411" i="75" s="1"/>
  <c r="G410" i="75"/>
  <c r="F410" i="75"/>
  <c r="E410" i="75"/>
  <c r="D410" i="75"/>
  <c r="C410" i="75"/>
  <c r="B410" i="75"/>
  <c r="A410" i="75" s="1"/>
  <c r="G409" i="75"/>
  <c r="F409" i="75"/>
  <c r="E409" i="75"/>
  <c r="D409" i="75"/>
  <c r="C409" i="75"/>
  <c r="B409" i="75"/>
  <c r="A409" i="75" s="1"/>
  <c r="G408" i="75"/>
  <c r="F408" i="75"/>
  <c r="E408" i="75"/>
  <c r="D408" i="75"/>
  <c r="C408" i="75"/>
  <c r="B408" i="75"/>
  <c r="A408" i="75" s="1"/>
  <c r="G407" i="75"/>
  <c r="F407" i="75"/>
  <c r="E407" i="75"/>
  <c r="D407" i="75"/>
  <c r="C407" i="75"/>
  <c r="B407" i="75"/>
  <c r="A407" i="75" s="1"/>
  <c r="G406" i="75"/>
  <c r="F406" i="75"/>
  <c r="E406" i="75"/>
  <c r="D406" i="75"/>
  <c r="C406" i="75"/>
  <c r="B406" i="75"/>
  <c r="A406" i="75" s="1"/>
  <c r="G405" i="75"/>
  <c r="F405" i="75"/>
  <c r="E405" i="75"/>
  <c r="D405" i="75"/>
  <c r="C405" i="75"/>
  <c r="B405" i="75"/>
  <c r="A405" i="75" s="1"/>
  <c r="G404" i="75"/>
  <c r="F404" i="75"/>
  <c r="E404" i="75"/>
  <c r="D404" i="75"/>
  <c r="C404" i="75"/>
  <c r="B404" i="75"/>
  <c r="A404" i="75" s="1"/>
  <c r="G403" i="75"/>
  <c r="F403" i="75"/>
  <c r="E403" i="75"/>
  <c r="D403" i="75"/>
  <c r="C403" i="75"/>
  <c r="B403" i="75"/>
  <c r="A403" i="75" s="1"/>
  <c r="G402" i="75"/>
  <c r="F402" i="75"/>
  <c r="E402" i="75"/>
  <c r="D402" i="75"/>
  <c r="C402" i="75"/>
  <c r="B402" i="75"/>
  <c r="A402" i="75" s="1"/>
  <c r="G401" i="75"/>
  <c r="F401" i="75"/>
  <c r="E401" i="75"/>
  <c r="D401" i="75"/>
  <c r="C401" i="75"/>
  <c r="B401" i="75"/>
  <c r="A401" i="75" s="1"/>
  <c r="G400" i="75"/>
  <c r="F400" i="75"/>
  <c r="E400" i="75"/>
  <c r="D400" i="75"/>
  <c r="C400" i="75"/>
  <c r="B400" i="75"/>
  <c r="A400" i="75" s="1"/>
  <c r="G399" i="75"/>
  <c r="F399" i="75"/>
  <c r="E399" i="75"/>
  <c r="D399" i="75"/>
  <c r="C399" i="75"/>
  <c r="B399" i="75"/>
  <c r="A399" i="75" s="1"/>
  <c r="G398" i="75"/>
  <c r="F398" i="75"/>
  <c r="E398" i="75"/>
  <c r="D398" i="75"/>
  <c r="C398" i="75"/>
  <c r="B398" i="75"/>
  <c r="A398" i="75" s="1"/>
  <c r="G397" i="75"/>
  <c r="F397" i="75"/>
  <c r="E397" i="75"/>
  <c r="D397" i="75"/>
  <c r="C397" i="75"/>
  <c r="B397" i="75"/>
  <c r="A397" i="75" s="1"/>
  <c r="G396" i="75"/>
  <c r="F396" i="75"/>
  <c r="E396" i="75"/>
  <c r="D396" i="75"/>
  <c r="C396" i="75"/>
  <c r="B396" i="75"/>
  <c r="A396" i="75" s="1"/>
  <c r="G395" i="77" l="1"/>
  <c r="F395" i="77"/>
  <c r="E395" i="77"/>
  <c r="D395" i="77"/>
  <c r="C395" i="77"/>
  <c r="B395" i="77"/>
  <c r="A395" i="77" s="1"/>
  <c r="G394" i="77"/>
  <c r="F394" i="77"/>
  <c r="E394" i="77"/>
  <c r="D394" i="77"/>
  <c r="C394" i="77"/>
  <c r="B394" i="77"/>
  <c r="A394" i="77" s="1"/>
  <c r="G393" i="77"/>
  <c r="F393" i="77"/>
  <c r="E393" i="77"/>
  <c r="D393" i="77"/>
  <c r="C393" i="77"/>
  <c r="B393" i="77"/>
  <c r="A393" i="77" s="1"/>
  <c r="G392" i="77"/>
  <c r="F392" i="77"/>
  <c r="E392" i="77"/>
  <c r="D392" i="77"/>
  <c r="C392" i="77"/>
  <c r="B392" i="77"/>
  <c r="A392" i="77" s="1"/>
  <c r="G391" i="77"/>
  <c r="F391" i="77"/>
  <c r="E391" i="77"/>
  <c r="D391" i="77"/>
  <c r="C391" i="77"/>
  <c r="B391" i="77"/>
  <c r="A391" i="77" s="1"/>
  <c r="G390" i="77"/>
  <c r="F390" i="77"/>
  <c r="E390" i="77"/>
  <c r="D390" i="77"/>
  <c r="C390" i="77"/>
  <c r="B390" i="77"/>
  <c r="A390" i="77" s="1"/>
  <c r="G389" i="77"/>
  <c r="F389" i="77"/>
  <c r="E389" i="77"/>
  <c r="D389" i="77"/>
  <c r="C389" i="77"/>
  <c r="B389" i="77"/>
  <c r="A389" i="77" s="1"/>
  <c r="G388" i="77"/>
  <c r="F388" i="77"/>
  <c r="E388" i="77"/>
  <c r="D388" i="77"/>
  <c r="C388" i="77"/>
  <c r="B388" i="77"/>
  <c r="A388" i="77" s="1"/>
  <c r="G387" i="77"/>
  <c r="F387" i="77"/>
  <c r="E387" i="77"/>
  <c r="D387" i="77"/>
  <c r="C387" i="77"/>
  <c r="B387" i="77"/>
  <c r="A387" i="77" s="1"/>
  <c r="G386" i="77"/>
  <c r="F386" i="77"/>
  <c r="E386" i="77"/>
  <c r="D386" i="77"/>
  <c r="C386" i="77"/>
  <c r="B386" i="77"/>
  <c r="A386" i="77" s="1"/>
  <c r="G385" i="77"/>
  <c r="F385" i="77"/>
  <c r="E385" i="77"/>
  <c r="D385" i="77"/>
  <c r="C385" i="77"/>
  <c r="B385" i="77"/>
  <c r="A385" i="77" s="1"/>
  <c r="G384" i="77"/>
  <c r="F384" i="77"/>
  <c r="E384" i="77"/>
  <c r="D384" i="77"/>
  <c r="C384" i="77"/>
  <c r="B384" i="77"/>
  <c r="A384" i="77" s="1"/>
  <c r="G383" i="77"/>
  <c r="F383" i="77"/>
  <c r="E383" i="77"/>
  <c r="D383" i="77"/>
  <c r="C383" i="77"/>
  <c r="B383" i="77"/>
  <c r="A383" i="77" s="1"/>
  <c r="G382" i="77"/>
  <c r="F382" i="77"/>
  <c r="E382" i="77"/>
  <c r="D382" i="77"/>
  <c r="C382" i="77"/>
  <c r="B382" i="77"/>
  <c r="A382" i="77" s="1"/>
  <c r="G381" i="77"/>
  <c r="F381" i="77"/>
  <c r="E381" i="77"/>
  <c r="D381" i="77"/>
  <c r="C381" i="77"/>
  <c r="B381" i="77"/>
  <c r="G380" i="77"/>
  <c r="F380" i="77"/>
  <c r="E380" i="77"/>
  <c r="D380" i="77"/>
  <c r="C380" i="77"/>
  <c r="B380" i="77"/>
  <c r="A380" i="77" s="1"/>
  <c r="G379" i="77"/>
  <c r="F379" i="77"/>
  <c r="E379" i="77"/>
  <c r="D379" i="77"/>
  <c r="C379" i="77"/>
  <c r="B379" i="77"/>
  <c r="A379" i="77" s="1"/>
  <c r="G378" i="77"/>
  <c r="F378" i="77"/>
  <c r="E378" i="77"/>
  <c r="D378" i="77"/>
  <c r="C378" i="77"/>
  <c r="B378" i="77"/>
  <c r="A378" i="77" s="1"/>
  <c r="G377" i="77"/>
  <c r="F377" i="77"/>
  <c r="E377" i="77"/>
  <c r="D377" i="77"/>
  <c r="C377" i="77"/>
  <c r="B377" i="77"/>
  <c r="A377" i="77" s="1"/>
  <c r="G376" i="77"/>
  <c r="F376" i="77"/>
  <c r="E376" i="77"/>
  <c r="D376" i="77"/>
  <c r="C376" i="77"/>
  <c r="B376" i="77"/>
  <c r="A376" i="77" s="1"/>
  <c r="G375" i="77"/>
  <c r="F375" i="77"/>
  <c r="E375" i="77"/>
  <c r="D375" i="77"/>
  <c r="C375" i="77"/>
  <c r="B375" i="77"/>
  <c r="A375" i="77" s="1"/>
  <c r="G374" i="77"/>
  <c r="F374" i="77"/>
  <c r="E374" i="77"/>
  <c r="D374" i="77"/>
  <c r="C374" i="77"/>
  <c r="B374" i="77"/>
  <c r="A374" i="77" s="1"/>
  <c r="G373" i="77"/>
  <c r="F373" i="77"/>
  <c r="E373" i="77"/>
  <c r="D373" i="77"/>
  <c r="C373" i="77"/>
  <c r="B373" i="77"/>
  <c r="G372" i="77"/>
  <c r="F372" i="77"/>
  <c r="E372" i="77"/>
  <c r="D372" i="77"/>
  <c r="C372" i="77"/>
  <c r="B372" i="77"/>
  <c r="A372" i="77" s="1"/>
  <c r="G371" i="77"/>
  <c r="F371" i="77"/>
  <c r="E371" i="77"/>
  <c r="D371" i="77"/>
  <c r="C371" i="77"/>
  <c r="B371" i="77"/>
  <c r="A371" i="77" s="1"/>
  <c r="G370" i="77"/>
  <c r="F370" i="77"/>
  <c r="E370" i="77"/>
  <c r="D370" i="77"/>
  <c r="C370" i="77"/>
  <c r="B370" i="77"/>
  <c r="A370" i="77" s="1"/>
  <c r="G369" i="77"/>
  <c r="F369" i="77"/>
  <c r="E369" i="77"/>
  <c r="D369" i="77"/>
  <c r="C369" i="77"/>
  <c r="B369" i="77"/>
  <c r="A369" i="77" s="1"/>
  <c r="G368" i="77"/>
  <c r="F368" i="77"/>
  <c r="E368" i="77"/>
  <c r="D368" i="77"/>
  <c r="C368" i="77"/>
  <c r="B368" i="77"/>
  <c r="A368" i="77" s="1"/>
  <c r="G367" i="77"/>
  <c r="F367" i="77"/>
  <c r="E367" i="77"/>
  <c r="D367" i="77"/>
  <c r="C367" i="77"/>
  <c r="B367" i="77"/>
  <c r="A367" i="77" s="1"/>
  <c r="G366" i="77"/>
  <c r="F366" i="77"/>
  <c r="E366" i="77"/>
  <c r="D366" i="77"/>
  <c r="C366" i="77"/>
  <c r="B366" i="77"/>
  <c r="A366" i="77" s="1"/>
  <c r="G365" i="77"/>
  <c r="F365" i="77"/>
  <c r="E365" i="77"/>
  <c r="D365" i="77"/>
  <c r="C365" i="77"/>
  <c r="B365" i="77"/>
  <c r="A365" i="77" s="1"/>
  <c r="G364" i="77"/>
  <c r="F364" i="77"/>
  <c r="E364" i="77"/>
  <c r="D364" i="77"/>
  <c r="C364" i="77"/>
  <c r="B364" i="77"/>
  <c r="A364" i="77" s="1"/>
  <c r="G363" i="77"/>
  <c r="F363" i="77"/>
  <c r="E363" i="77"/>
  <c r="D363" i="77"/>
  <c r="C363" i="77"/>
  <c r="B363" i="77"/>
  <c r="A363" i="77" s="1"/>
  <c r="G362" i="77"/>
  <c r="F362" i="77"/>
  <c r="E362" i="77"/>
  <c r="D362" i="77"/>
  <c r="C362" i="77"/>
  <c r="B362" i="77"/>
  <c r="A362" i="77" s="1"/>
  <c r="G361" i="77"/>
  <c r="F361" i="77"/>
  <c r="E361" i="77"/>
  <c r="D361" i="77"/>
  <c r="C361" i="77"/>
  <c r="B361" i="77"/>
  <c r="A361" i="77" s="1"/>
  <c r="G360" i="77"/>
  <c r="F360" i="77"/>
  <c r="E360" i="77"/>
  <c r="D360" i="77"/>
  <c r="C360" i="77"/>
  <c r="B360" i="77"/>
  <c r="A360" i="77" s="1"/>
  <c r="G359" i="77"/>
  <c r="F359" i="77"/>
  <c r="E359" i="77"/>
  <c r="D359" i="77"/>
  <c r="C359" i="77"/>
  <c r="B359" i="77"/>
  <c r="A359" i="77" s="1"/>
  <c r="G358" i="77"/>
  <c r="F358" i="77"/>
  <c r="E358" i="77"/>
  <c r="D358" i="77"/>
  <c r="C358" i="77"/>
  <c r="B358" i="77"/>
  <c r="A358" i="77" s="1"/>
  <c r="G357" i="77"/>
  <c r="F357" i="77"/>
  <c r="E357" i="77"/>
  <c r="D357" i="77"/>
  <c r="C357" i="77"/>
  <c r="B357" i="77"/>
  <c r="A357" i="77" s="1"/>
  <c r="G356" i="77"/>
  <c r="F356" i="77"/>
  <c r="E356" i="77"/>
  <c r="D356" i="77"/>
  <c r="C356" i="77"/>
  <c r="B356" i="77"/>
  <c r="A356" i="77" s="1"/>
  <c r="G355" i="77"/>
  <c r="F355" i="77"/>
  <c r="E355" i="77"/>
  <c r="D355" i="77"/>
  <c r="C355" i="77"/>
  <c r="B355" i="77"/>
  <c r="A355" i="77" s="1"/>
  <c r="G354" i="77"/>
  <c r="F354" i="77"/>
  <c r="E354" i="77"/>
  <c r="D354" i="77"/>
  <c r="C354" i="77"/>
  <c r="B354" i="77"/>
  <c r="A354" i="77" s="1"/>
  <c r="G353" i="77"/>
  <c r="F353" i="77"/>
  <c r="E353" i="77"/>
  <c r="D353" i="77"/>
  <c r="C353" i="77"/>
  <c r="B353" i="77"/>
  <c r="A353" i="77" s="1"/>
  <c r="G352" i="77"/>
  <c r="F352" i="77"/>
  <c r="E352" i="77"/>
  <c r="D352" i="77"/>
  <c r="C352" i="77"/>
  <c r="B352" i="77"/>
  <c r="A352" i="77" s="1"/>
  <c r="G351" i="77"/>
  <c r="F351" i="77"/>
  <c r="E351" i="77"/>
  <c r="D351" i="77"/>
  <c r="C351" i="77"/>
  <c r="B351" i="77"/>
  <c r="G350" i="77"/>
  <c r="F350" i="77"/>
  <c r="E350" i="77"/>
  <c r="D350" i="77"/>
  <c r="C350" i="77"/>
  <c r="B350" i="77"/>
  <c r="A350" i="77" s="1"/>
  <c r="G349" i="77"/>
  <c r="F349" i="77"/>
  <c r="E349" i="77"/>
  <c r="D349" i="77"/>
  <c r="C349" i="77"/>
  <c r="B349" i="77"/>
  <c r="A349" i="77" s="1"/>
  <c r="G348" i="77"/>
  <c r="F348" i="77"/>
  <c r="E348" i="77"/>
  <c r="D348" i="77"/>
  <c r="C348" i="77"/>
  <c r="B348" i="77"/>
  <c r="A348" i="77" s="1"/>
  <c r="G347" i="77"/>
  <c r="F347" i="77"/>
  <c r="E347" i="77"/>
  <c r="D347" i="77"/>
  <c r="C347" i="77"/>
  <c r="B347" i="77"/>
  <c r="A347" i="77" s="1"/>
  <c r="G346" i="77"/>
  <c r="F346" i="77"/>
  <c r="E346" i="77"/>
  <c r="D346" i="77"/>
  <c r="C346" i="77"/>
  <c r="B346" i="77"/>
  <c r="A346" i="77" s="1"/>
  <c r="G345" i="77"/>
  <c r="F345" i="77"/>
  <c r="E345" i="77"/>
  <c r="D345" i="77"/>
  <c r="C345" i="77"/>
  <c r="B345" i="77"/>
  <c r="A345" i="77" s="1"/>
  <c r="G344" i="77"/>
  <c r="F344" i="77"/>
  <c r="E344" i="77"/>
  <c r="D344" i="77"/>
  <c r="C344" i="77"/>
  <c r="B344" i="77"/>
  <c r="A344" i="77" s="1"/>
  <c r="G343" i="77"/>
  <c r="F343" i="77"/>
  <c r="E343" i="77"/>
  <c r="D343" i="77"/>
  <c r="C343" i="77"/>
  <c r="B343" i="77"/>
  <c r="G342" i="77"/>
  <c r="F342" i="77"/>
  <c r="E342" i="77"/>
  <c r="D342" i="77"/>
  <c r="C342" i="77"/>
  <c r="B342" i="77"/>
  <c r="A342" i="77" s="1"/>
  <c r="G341" i="77"/>
  <c r="F341" i="77"/>
  <c r="E341" i="77"/>
  <c r="D341" i="77"/>
  <c r="C341" i="77"/>
  <c r="B341" i="77"/>
  <c r="A341" i="77" s="1"/>
  <c r="G340" i="77"/>
  <c r="F340" i="77"/>
  <c r="E340" i="77"/>
  <c r="D340" i="77"/>
  <c r="C340" i="77"/>
  <c r="B340" i="77"/>
  <c r="A340" i="77" s="1"/>
  <c r="G339" i="77"/>
  <c r="F339" i="77"/>
  <c r="E339" i="77"/>
  <c r="D339" i="77"/>
  <c r="C339" i="77"/>
  <c r="B339" i="77"/>
  <c r="A339" i="77" s="1"/>
  <c r="G338" i="77"/>
  <c r="F338" i="77"/>
  <c r="E338" i="77"/>
  <c r="D338" i="77"/>
  <c r="C338" i="77"/>
  <c r="B338" i="77"/>
  <c r="A338" i="77" s="1"/>
  <c r="G337" i="77"/>
  <c r="F337" i="77"/>
  <c r="E337" i="77"/>
  <c r="D337" i="77"/>
  <c r="C337" i="77"/>
  <c r="B337" i="77"/>
  <c r="A337" i="77" s="1"/>
  <c r="G336" i="77"/>
  <c r="F336" i="77"/>
  <c r="E336" i="77"/>
  <c r="D336" i="77"/>
  <c r="C336" i="77"/>
  <c r="B336" i="77"/>
  <c r="A336" i="77" s="1"/>
  <c r="G335" i="77"/>
  <c r="F335" i="77"/>
  <c r="E335" i="77"/>
  <c r="D335" i="77"/>
  <c r="C335" i="77"/>
  <c r="B335" i="77"/>
  <c r="A335" i="77" s="1"/>
  <c r="G334" i="77"/>
  <c r="F334" i="77"/>
  <c r="E334" i="77"/>
  <c r="D334" i="77"/>
  <c r="C334" i="77"/>
  <c r="B334" i="77"/>
  <c r="A334" i="77" s="1"/>
  <c r="G333" i="77"/>
  <c r="F333" i="77"/>
  <c r="E333" i="77"/>
  <c r="D333" i="77"/>
  <c r="C333" i="77"/>
  <c r="B333" i="77"/>
  <c r="A333" i="77" s="1"/>
  <c r="G332" i="77"/>
  <c r="F332" i="77"/>
  <c r="E332" i="77"/>
  <c r="D332" i="77"/>
  <c r="C332" i="77"/>
  <c r="B332" i="77"/>
  <c r="A332" i="77" s="1"/>
  <c r="G331" i="77"/>
  <c r="F331" i="77"/>
  <c r="E331" i="77"/>
  <c r="D331" i="77"/>
  <c r="C331" i="77"/>
  <c r="B331" i="77"/>
  <c r="A331" i="77" s="1"/>
  <c r="G330" i="77"/>
  <c r="F330" i="77"/>
  <c r="E330" i="77"/>
  <c r="D330" i="77"/>
  <c r="C330" i="77"/>
  <c r="B330" i="77"/>
  <c r="A330" i="77" s="1"/>
  <c r="G329" i="77"/>
  <c r="F329" i="77"/>
  <c r="E329" i="77"/>
  <c r="D329" i="77"/>
  <c r="C329" i="77"/>
  <c r="B329" i="77"/>
  <c r="A329" i="77" s="1"/>
  <c r="G328" i="77"/>
  <c r="F328" i="77"/>
  <c r="E328" i="77"/>
  <c r="D328" i="77"/>
  <c r="C328" i="77"/>
  <c r="B328" i="77"/>
  <c r="A328" i="77" s="1"/>
  <c r="G327" i="77"/>
  <c r="F327" i="77"/>
  <c r="E327" i="77"/>
  <c r="D327" i="77"/>
  <c r="C327" i="77"/>
  <c r="B327" i="77"/>
  <c r="A327" i="77" s="1"/>
  <c r="G326" i="77"/>
  <c r="F326" i="77"/>
  <c r="E326" i="77"/>
  <c r="D326" i="77"/>
  <c r="C326" i="77"/>
  <c r="B326" i="77"/>
  <c r="A326" i="77" s="1"/>
  <c r="G325" i="77"/>
  <c r="F325" i="77"/>
  <c r="E325" i="77"/>
  <c r="D325" i="77"/>
  <c r="C325" i="77"/>
  <c r="B325" i="77"/>
  <c r="A325" i="77" s="1"/>
  <c r="G324" i="77"/>
  <c r="F324" i="77"/>
  <c r="E324" i="77"/>
  <c r="D324" i="77"/>
  <c r="C324" i="77"/>
  <c r="B324" i="77"/>
  <c r="A324" i="77" s="1"/>
  <c r="G323" i="77"/>
  <c r="F323" i="77"/>
  <c r="E323" i="77"/>
  <c r="D323" i="77"/>
  <c r="C323" i="77"/>
  <c r="B323" i="77"/>
  <c r="A323" i="77" s="1"/>
  <c r="G322" i="77"/>
  <c r="F322" i="77"/>
  <c r="E322" i="77"/>
  <c r="D322" i="77"/>
  <c r="C322" i="77"/>
  <c r="B322" i="77"/>
  <c r="A322" i="77" s="1"/>
  <c r="G321" i="77"/>
  <c r="F321" i="77"/>
  <c r="E321" i="77"/>
  <c r="D321" i="77"/>
  <c r="C321" i="77"/>
  <c r="B321" i="77"/>
  <c r="G320" i="77"/>
  <c r="F320" i="77"/>
  <c r="E320" i="77"/>
  <c r="D320" i="77"/>
  <c r="C320" i="77"/>
  <c r="B320" i="77"/>
  <c r="A320" i="77" s="1"/>
  <c r="G319" i="77"/>
  <c r="F319" i="77"/>
  <c r="E319" i="77"/>
  <c r="D319" i="77"/>
  <c r="C319" i="77"/>
  <c r="B319" i="77"/>
  <c r="A319" i="77" s="1"/>
  <c r="G318" i="77"/>
  <c r="F318" i="77"/>
  <c r="E318" i="77"/>
  <c r="D318" i="77"/>
  <c r="C318" i="77"/>
  <c r="B318" i="77"/>
  <c r="A318" i="77" s="1"/>
  <c r="G317" i="77"/>
  <c r="F317" i="77"/>
  <c r="E317" i="77"/>
  <c r="D317" i="77"/>
  <c r="C317" i="77"/>
  <c r="B317" i="77"/>
  <c r="A317" i="77" s="1"/>
  <c r="G316" i="77"/>
  <c r="F316" i="77"/>
  <c r="E316" i="77"/>
  <c r="D316" i="77"/>
  <c r="C316" i="77"/>
  <c r="B316" i="77"/>
  <c r="A316" i="77" s="1"/>
  <c r="G315" i="77"/>
  <c r="F315" i="77"/>
  <c r="E315" i="77"/>
  <c r="D315" i="77"/>
  <c r="C315" i="77"/>
  <c r="B315" i="77"/>
  <c r="A315" i="77" s="1"/>
  <c r="G314" i="77"/>
  <c r="F314" i="77"/>
  <c r="E314" i="77"/>
  <c r="D314" i="77"/>
  <c r="C314" i="77"/>
  <c r="B314" i="77"/>
  <c r="A314" i="77" s="1"/>
  <c r="G313" i="77"/>
  <c r="F313" i="77"/>
  <c r="E313" i="77"/>
  <c r="D313" i="77"/>
  <c r="C313" i="77"/>
  <c r="B313" i="77"/>
  <c r="G312" i="77"/>
  <c r="F312" i="77"/>
  <c r="E312" i="77"/>
  <c r="D312" i="77"/>
  <c r="C312" i="77"/>
  <c r="B312" i="77"/>
  <c r="A312" i="77" s="1"/>
  <c r="G311" i="77"/>
  <c r="F311" i="77"/>
  <c r="E311" i="77"/>
  <c r="D311" i="77"/>
  <c r="C311" i="77"/>
  <c r="B311" i="77"/>
  <c r="A311" i="77" s="1"/>
  <c r="G310" i="77"/>
  <c r="F310" i="77"/>
  <c r="E310" i="77"/>
  <c r="D310" i="77"/>
  <c r="C310" i="77"/>
  <c r="B310" i="77"/>
  <c r="A310" i="77" s="1"/>
  <c r="G309" i="77"/>
  <c r="F309" i="77"/>
  <c r="E309" i="77"/>
  <c r="D309" i="77"/>
  <c r="C309" i="77"/>
  <c r="B309" i="77"/>
  <c r="A309" i="77" s="1"/>
  <c r="G308" i="77"/>
  <c r="F308" i="77"/>
  <c r="E308" i="77"/>
  <c r="D308" i="77"/>
  <c r="C308" i="77"/>
  <c r="B308" i="77"/>
  <c r="A308" i="77" s="1"/>
  <c r="G307" i="77"/>
  <c r="F307" i="77"/>
  <c r="E307" i="77"/>
  <c r="D307" i="77"/>
  <c r="C307" i="77"/>
  <c r="B307" i="77"/>
  <c r="A307" i="77" s="1"/>
  <c r="G306" i="77"/>
  <c r="F306" i="77"/>
  <c r="E306" i="77"/>
  <c r="D306" i="77"/>
  <c r="C306" i="77"/>
  <c r="B306" i="77"/>
  <c r="A306" i="77" s="1"/>
  <c r="G305" i="77"/>
  <c r="F305" i="77"/>
  <c r="E305" i="77"/>
  <c r="D305" i="77"/>
  <c r="C305" i="77"/>
  <c r="B305" i="77"/>
  <c r="A305" i="77" s="1"/>
  <c r="G304" i="77"/>
  <c r="F304" i="77"/>
  <c r="E304" i="77"/>
  <c r="D304" i="77"/>
  <c r="C304" i="77"/>
  <c r="B304" i="77"/>
  <c r="A304" i="77" s="1"/>
  <c r="G303" i="77"/>
  <c r="F303" i="77"/>
  <c r="E303" i="77"/>
  <c r="D303" i="77"/>
  <c r="C303" i="77"/>
  <c r="B303" i="77"/>
  <c r="A303" i="77" s="1"/>
  <c r="G302" i="77"/>
  <c r="F302" i="77"/>
  <c r="E302" i="77"/>
  <c r="D302" i="77"/>
  <c r="C302" i="77"/>
  <c r="B302" i="77"/>
  <c r="A302" i="77" s="1"/>
  <c r="G301" i="77"/>
  <c r="F301" i="77"/>
  <c r="E301" i="77"/>
  <c r="D301" i="77"/>
  <c r="C301" i="77"/>
  <c r="B301" i="77"/>
  <c r="A301" i="77" s="1"/>
  <c r="G300" i="77"/>
  <c r="F300" i="77"/>
  <c r="E300" i="77"/>
  <c r="D300" i="77"/>
  <c r="C300" i="77"/>
  <c r="B300" i="77"/>
  <c r="A300" i="77" s="1"/>
  <c r="G299" i="77"/>
  <c r="F299" i="77"/>
  <c r="E299" i="77"/>
  <c r="D299" i="77"/>
  <c r="C299" i="77"/>
  <c r="B299" i="77"/>
  <c r="A299" i="77" s="1"/>
  <c r="G298" i="77"/>
  <c r="F298" i="77"/>
  <c r="E298" i="77"/>
  <c r="D298" i="77"/>
  <c r="C298" i="77"/>
  <c r="B298" i="77"/>
  <c r="A298" i="77" s="1"/>
  <c r="G297" i="77"/>
  <c r="F297" i="77"/>
  <c r="E297" i="77"/>
  <c r="D297" i="77"/>
  <c r="C297" i="77"/>
  <c r="B297" i="77"/>
  <c r="A297" i="77" s="1"/>
  <c r="G296" i="77"/>
  <c r="F296" i="77"/>
  <c r="E296" i="77"/>
  <c r="D296" i="77"/>
  <c r="C296" i="77"/>
  <c r="B296" i="77"/>
  <c r="A296" i="77" s="1"/>
  <c r="G295" i="77"/>
  <c r="F295" i="77"/>
  <c r="E295" i="77"/>
  <c r="D295" i="77"/>
  <c r="C295" i="77"/>
  <c r="B295" i="77"/>
  <c r="A295" i="77" s="1"/>
  <c r="G294" i="77"/>
  <c r="F294" i="77"/>
  <c r="E294" i="77"/>
  <c r="D294" i="77"/>
  <c r="C294" i="77"/>
  <c r="B294" i="77"/>
  <c r="A294" i="77" s="1"/>
  <c r="G293" i="77"/>
  <c r="F293" i="77"/>
  <c r="E293" i="77"/>
  <c r="D293" i="77"/>
  <c r="C293" i="77"/>
  <c r="B293" i="77"/>
  <c r="A293" i="77" s="1"/>
  <c r="G292" i="77"/>
  <c r="F292" i="77"/>
  <c r="E292" i="77"/>
  <c r="D292" i="77"/>
  <c r="C292" i="77"/>
  <c r="B292" i="77"/>
  <c r="A292" i="77" s="1"/>
  <c r="G291" i="77"/>
  <c r="F291" i="77"/>
  <c r="E291" i="77"/>
  <c r="D291" i="77"/>
  <c r="C291" i="77"/>
  <c r="B291" i="77"/>
  <c r="G290" i="77"/>
  <c r="F290" i="77"/>
  <c r="E290" i="77"/>
  <c r="D290" i="77"/>
  <c r="C290" i="77"/>
  <c r="B290" i="77"/>
  <c r="A290" i="77" s="1"/>
  <c r="G289" i="77"/>
  <c r="F289" i="77"/>
  <c r="E289" i="77"/>
  <c r="D289" i="77"/>
  <c r="C289" i="77"/>
  <c r="B289" i="77"/>
  <c r="A289" i="77" s="1"/>
  <c r="G288" i="77"/>
  <c r="F288" i="77"/>
  <c r="E288" i="77"/>
  <c r="D288" i="77"/>
  <c r="C288" i="77"/>
  <c r="B288" i="77"/>
  <c r="A288" i="77" s="1"/>
  <c r="G287" i="77"/>
  <c r="F287" i="77"/>
  <c r="E287" i="77"/>
  <c r="D287" i="77"/>
  <c r="C287" i="77"/>
  <c r="B287" i="77"/>
  <c r="A287" i="77" s="1"/>
  <c r="G286" i="77"/>
  <c r="F286" i="77"/>
  <c r="E286" i="77"/>
  <c r="D286" i="77"/>
  <c r="C286" i="77"/>
  <c r="B286" i="77"/>
  <c r="A286" i="77" s="1"/>
  <c r="G285" i="77"/>
  <c r="F285" i="77"/>
  <c r="E285" i="77"/>
  <c r="D285" i="77"/>
  <c r="C285" i="77"/>
  <c r="B285" i="77"/>
  <c r="A285" i="77" s="1"/>
  <c r="G284" i="77"/>
  <c r="F284" i="77"/>
  <c r="E284" i="77"/>
  <c r="D284" i="77"/>
  <c r="C284" i="77"/>
  <c r="B284" i="77"/>
  <c r="A284" i="77" s="1"/>
  <c r="G283" i="77"/>
  <c r="F283" i="77"/>
  <c r="E283" i="77"/>
  <c r="D283" i="77"/>
  <c r="C283" i="77"/>
  <c r="B283" i="77"/>
  <c r="G282" i="77"/>
  <c r="F282" i="77"/>
  <c r="E282" i="77"/>
  <c r="D282" i="77"/>
  <c r="C282" i="77"/>
  <c r="B282" i="77"/>
  <c r="A282" i="77" s="1"/>
  <c r="G281" i="77"/>
  <c r="F281" i="77"/>
  <c r="E281" i="77"/>
  <c r="D281" i="77"/>
  <c r="C281" i="77"/>
  <c r="B281" i="77"/>
  <c r="A281" i="77" s="1"/>
  <c r="G280" i="77"/>
  <c r="F280" i="77"/>
  <c r="E280" i="77"/>
  <c r="D280" i="77"/>
  <c r="C280" i="77"/>
  <c r="B280" i="77"/>
  <c r="A280" i="77" s="1"/>
  <c r="G279" i="77"/>
  <c r="F279" i="77"/>
  <c r="E279" i="77"/>
  <c r="D279" i="77"/>
  <c r="C279" i="77"/>
  <c r="B279" i="77"/>
  <c r="A279" i="77" s="1"/>
  <c r="G278" i="77"/>
  <c r="F278" i="77"/>
  <c r="E278" i="77"/>
  <c r="D278" i="77"/>
  <c r="C278" i="77"/>
  <c r="B278" i="77"/>
  <c r="A278" i="77" s="1"/>
  <c r="G277" i="77"/>
  <c r="F277" i="77"/>
  <c r="E277" i="77"/>
  <c r="D277" i="77"/>
  <c r="C277" i="77"/>
  <c r="B277" i="77"/>
  <c r="A277" i="77" s="1"/>
  <c r="G276" i="77"/>
  <c r="F276" i="77"/>
  <c r="E276" i="77"/>
  <c r="D276" i="77"/>
  <c r="C276" i="77"/>
  <c r="B276" i="77"/>
  <c r="A276" i="77" s="1"/>
  <c r="G275" i="77"/>
  <c r="F275" i="77"/>
  <c r="E275" i="77"/>
  <c r="D275" i="77"/>
  <c r="C275" i="77"/>
  <c r="B275" i="77"/>
  <c r="A275" i="77" s="1"/>
  <c r="G274" i="77"/>
  <c r="F274" i="77"/>
  <c r="E274" i="77"/>
  <c r="D274" i="77"/>
  <c r="C274" i="77"/>
  <c r="B274" i="77"/>
  <c r="A274" i="77" s="1"/>
  <c r="G273" i="77"/>
  <c r="F273" i="77"/>
  <c r="E273" i="77"/>
  <c r="D273" i="77"/>
  <c r="C273" i="77"/>
  <c r="B273" i="77"/>
  <c r="A273" i="77" s="1"/>
  <c r="G272" i="77"/>
  <c r="F272" i="77"/>
  <c r="E272" i="77"/>
  <c r="D272" i="77"/>
  <c r="C272" i="77"/>
  <c r="B272" i="77"/>
  <c r="A272" i="77" s="1"/>
  <c r="G271" i="77"/>
  <c r="F271" i="77"/>
  <c r="E271" i="77"/>
  <c r="D271" i="77"/>
  <c r="C271" i="77"/>
  <c r="B271" i="77"/>
  <c r="A271" i="77" s="1"/>
  <c r="G270" i="77"/>
  <c r="F270" i="77"/>
  <c r="E270" i="77"/>
  <c r="D270" i="77"/>
  <c r="C270" i="77"/>
  <c r="B270" i="77"/>
  <c r="A270" i="77" s="1"/>
  <c r="G269" i="77"/>
  <c r="F269" i="77"/>
  <c r="E269" i="77"/>
  <c r="D269" i="77"/>
  <c r="C269" i="77"/>
  <c r="B269" i="77"/>
  <c r="A269" i="77" s="1"/>
  <c r="G268" i="77"/>
  <c r="F268" i="77"/>
  <c r="E268" i="77"/>
  <c r="D268" i="77"/>
  <c r="C268" i="77"/>
  <c r="B268" i="77"/>
  <c r="A268" i="77" s="1"/>
  <c r="G267" i="77"/>
  <c r="F267" i="77"/>
  <c r="E267" i="77"/>
  <c r="D267" i="77"/>
  <c r="C267" i="77"/>
  <c r="B267" i="77"/>
  <c r="A267" i="77" s="1"/>
  <c r="G266" i="77"/>
  <c r="F266" i="77"/>
  <c r="E266" i="77"/>
  <c r="D266" i="77"/>
  <c r="C266" i="77"/>
  <c r="B266" i="77"/>
  <c r="A266" i="77" s="1"/>
  <c r="G265" i="77"/>
  <c r="F265" i="77"/>
  <c r="E265" i="77"/>
  <c r="D265" i="77"/>
  <c r="C265" i="77"/>
  <c r="B265" i="77"/>
  <c r="A265" i="77" s="1"/>
  <c r="G264" i="77"/>
  <c r="F264" i="77"/>
  <c r="E264" i="77"/>
  <c r="D264" i="77"/>
  <c r="C264" i="77"/>
  <c r="B264" i="77"/>
  <c r="A264" i="77" s="1"/>
  <c r="G263" i="77"/>
  <c r="F263" i="77"/>
  <c r="E263" i="77"/>
  <c r="D263" i="77"/>
  <c r="C263" i="77"/>
  <c r="B263" i="77"/>
  <c r="A263" i="77" s="1"/>
  <c r="G262" i="77"/>
  <c r="F262" i="77"/>
  <c r="E262" i="77"/>
  <c r="D262" i="77"/>
  <c r="C262" i="77"/>
  <c r="B262" i="77"/>
  <c r="A262" i="77" s="1"/>
  <c r="G261" i="77"/>
  <c r="F261" i="77"/>
  <c r="E261" i="77"/>
  <c r="D261" i="77"/>
  <c r="C261" i="77"/>
  <c r="B261" i="77"/>
  <c r="A261" i="77" s="1"/>
  <c r="G260" i="77"/>
  <c r="F260" i="77"/>
  <c r="E260" i="77"/>
  <c r="D260" i="77"/>
  <c r="C260" i="77"/>
  <c r="B260" i="77"/>
  <c r="A260" i="77" s="1"/>
  <c r="G259" i="77"/>
  <c r="F259" i="77"/>
  <c r="E259" i="77"/>
  <c r="D259" i="77"/>
  <c r="C259" i="77"/>
  <c r="B259" i="77"/>
  <c r="A259" i="77" s="1"/>
  <c r="G258" i="77"/>
  <c r="F258" i="77"/>
  <c r="E258" i="77"/>
  <c r="D258" i="77"/>
  <c r="C258" i="77"/>
  <c r="B258" i="77"/>
  <c r="A258" i="77" s="1"/>
  <c r="G257" i="77"/>
  <c r="F257" i="77"/>
  <c r="E257" i="77"/>
  <c r="D257" i="77"/>
  <c r="C257" i="77"/>
  <c r="B257" i="77"/>
  <c r="A257" i="77" s="1"/>
  <c r="G256" i="77"/>
  <c r="F256" i="77"/>
  <c r="E256" i="77"/>
  <c r="D256" i="77"/>
  <c r="C256" i="77"/>
  <c r="B256" i="77"/>
  <c r="A256" i="77" s="1"/>
  <c r="G255" i="77"/>
  <c r="F255" i="77"/>
  <c r="E255" i="77"/>
  <c r="D255" i="77"/>
  <c r="C255" i="77"/>
  <c r="B255" i="77"/>
  <c r="A255" i="77" s="1"/>
  <c r="G254" i="77"/>
  <c r="F254" i="77"/>
  <c r="E254" i="77"/>
  <c r="D254" i="77"/>
  <c r="C254" i="77"/>
  <c r="B254" i="77"/>
  <c r="A254" i="77" s="1"/>
  <c r="G253" i="77"/>
  <c r="F253" i="77"/>
  <c r="E253" i="77"/>
  <c r="D253" i="77"/>
  <c r="C253" i="77"/>
  <c r="B253" i="77"/>
  <c r="G252" i="77"/>
  <c r="F252" i="77"/>
  <c r="E252" i="77"/>
  <c r="D252" i="77"/>
  <c r="C252" i="77"/>
  <c r="B252" i="77"/>
  <c r="A252" i="77" s="1"/>
  <c r="G251" i="77"/>
  <c r="F251" i="77"/>
  <c r="E251" i="77"/>
  <c r="D251" i="77"/>
  <c r="C251" i="77"/>
  <c r="B251" i="77"/>
  <c r="A251" i="77" s="1"/>
  <c r="G250" i="77"/>
  <c r="F250" i="77"/>
  <c r="E250" i="77"/>
  <c r="D250" i="77"/>
  <c r="C250" i="77"/>
  <c r="B250" i="77"/>
  <c r="A250" i="77" s="1"/>
  <c r="G249" i="77"/>
  <c r="F249" i="77"/>
  <c r="E249" i="77"/>
  <c r="D249" i="77"/>
  <c r="C249" i="77"/>
  <c r="B249" i="77"/>
  <c r="A249" i="77" s="1"/>
  <c r="G248" i="77"/>
  <c r="F248" i="77"/>
  <c r="E248" i="77"/>
  <c r="D248" i="77"/>
  <c r="C248" i="77"/>
  <c r="B248" i="77"/>
  <c r="A248" i="77" s="1"/>
  <c r="G247" i="77"/>
  <c r="F247" i="77"/>
  <c r="E247" i="77"/>
  <c r="D247" i="77"/>
  <c r="C247" i="77"/>
  <c r="B247" i="77"/>
  <c r="A247" i="77" s="1"/>
  <c r="G246" i="77"/>
  <c r="F246" i="77"/>
  <c r="E246" i="77"/>
  <c r="D246" i="77"/>
  <c r="C246" i="77"/>
  <c r="B246" i="77"/>
  <c r="A246" i="77" s="1"/>
  <c r="G245" i="77"/>
  <c r="F245" i="77"/>
  <c r="E245" i="77"/>
  <c r="D245" i="77"/>
  <c r="C245" i="77"/>
  <c r="B245" i="77"/>
  <c r="G244" i="77"/>
  <c r="F244" i="77"/>
  <c r="E244" i="77"/>
  <c r="D244" i="77"/>
  <c r="C244" i="77"/>
  <c r="B244" i="77"/>
  <c r="A244" i="77" s="1"/>
  <c r="G243" i="77"/>
  <c r="F243" i="77"/>
  <c r="E243" i="77"/>
  <c r="D243" i="77"/>
  <c r="C243" i="77"/>
  <c r="B243" i="77"/>
  <c r="A243" i="77" s="1"/>
  <c r="G242" i="77"/>
  <c r="F242" i="77"/>
  <c r="E242" i="77"/>
  <c r="D242" i="77"/>
  <c r="C242" i="77"/>
  <c r="B242" i="77"/>
  <c r="A242" i="77" s="1"/>
  <c r="G241" i="77"/>
  <c r="F241" i="77"/>
  <c r="E241" i="77"/>
  <c r="D241" i="77"/>
  <c r="C241" i="77"/>
  <c r="B241" i="77"/>
  <c r="A241" i="77" s="1"/>
  <c r="G240" i="77"/>
  <c r="F240" i="77"/>
  <c r="E240" i="77"/>
  <c r="D240" i="77"/>
  <c r="C240" i="77"/>
  <c r="B240" i="77"/>
  <c r="A240" i="77" s="1"/>
  <c r="G239" i="77"/>
  <c r="F239" i="77"/>
  <c r="E239" i="77"/>
  <c r="D239" i="77"/>
  <c r="C239" i="77"/>
  <c r="B239" i="77"/>
  <c r="A239" i="77" s="1"/>
  <c r="G238" i="77"/>
  <c r="F238" i="77"/>
  <c r="E238" i="77"/>
  <c r="D238" i="77"/>
  <c r="C238" i="77"/>
  <c r="B238" i="77"/>
  <c r="A238" i="77" s="1"/>
  <c r="G237" i="77"/>
  <c r="F237" i="77"/>
  <c r="E237" i="77"/>
  <c r="D237" i="77"/>
  <c r="C237" i="77"/>
  <c r="B237" i="77"/>
  <c r="A237" i="77" s="1"/>
  <c r="G236" i="77"/>
  <c r="F236" i="77"/>
  <c r="E236" i="77"/>
  <c r="D236" i="77"/>
  <c r="C236" i="77"/>
  <c r="B236" i="77"/>
  <c r="A236" i="77" s="1"/>
  <c r="G235" i="77"/>
  <c r="F235" i="77"/>
  <c r="E235" i="77"/>
  <c r="D235" i="77"/>
  <c r="C235" i="77"/>
  <c r="B235" i="77"/>
  <c r="A235" i="77" s="1"/>
  <c r="G234" i="77"/>
  <c r="F234" i="77"/>
  <c r="E234" i="77"/>
  <c r="D234" i="77"/>
  <c r="C234" i="77"/>
  <c r="B234" i="77"/>
  <c r="A234" i="77" s="1"/>
  <c r="G233" i="77"/>
  <c r="F233" i="77"/>
  <c r="E233" i="77"/>
  <c r="D233" i="77"/>
  <c r="C233" i="77"/>
  <c r="B233" i="77"/>
  <c r="A233" i="77" s="1"/>
  <c r="G232" i="77"/>
  <c r="F232" i="77"/>
  <c r="E232" i="77"/>
  <c r="D232" i="77"/>
  <c r="C232" i="77"/>
  <c r="B232" i="77"/>
  <c r="A232" i="77" s="1"/>
  <c r="G231" i="77"/>
  <c r="F231" i="77"/>
  <c r="E231" i="77"/>
  <c r="D231" i="77"/>
  <c r="C231" i="77"/>
  <c r="B231" i="77"/>
  <c r="A231" i="77" s="1"/>
  <c r="G230" i="77"/>
  <c r="F230" i="77"/>
  <c r="E230" i="77"/>
  <c r="D230" i="77"/>
  <c r="C230" i="77"/>
  <c r="B230" i="77"/>
  <c r="A230" i="77" s="1"/>
  <c r="G229" i="77"/>
  <c r="F229" i="77"/>
  <c r="E229" i="77"/>
  <c r="D229" i="77"/>
  <c r="C229" i="77"/>
  <c r="B229" i="77"/>
  <c r="A229" i="77" s="1"/>
  <c r="G228" i="77"/>
  <c r="F228" i="77"/>
  <c r="E228" i="77"/>
  <c r="D228" i="77"/>
  <c r="C228" i="77"/>
  <c r="B228" i="77"/>
  <c r="A228" i="77" s="1"/>
  <c r="G227" i="77"/>
  <c r="F227" i="77"/>
  <c r="E227" i="77"/>
  <c r="D227" i="77"/>
  <c r="C227" i="77"/>
  <c r="B227" i="77"/>
  <c r="A227" i="77" s="1"/>
  <c r="G226" i="77"/>
  <c r="F226" i="77"/>
  <c r="E226" i="77"/>
  <c r="D226" i="77"/>
  <c r="C226" i="77"/>
  <c r="B226" i="77"/>
  <c r="A226" i="77" s="1"/>
  <c r="G225" i="77"/>
  <c r="F225" i="77"/>
  <c r="E225" i="77"/>
  <c r="D225" i="77"/>
  <c r="C225" i="77"/>
  <c r="B225" i="77"/>
  <c r="A225" i="77" s="1"/>
  <c r="G224" i="77"/>
  <c r="F224" i="77"/>
  <c r="E224" i="77"/>
  <c r="D224" i="77"/>
  <c r="C224" i="77"/>
  <c r="B224" i="77"/>
  <c r="A224" i="77" s="1"/>
  <c r="G223" i="77"/>
  <c r="F223" i="77"/>
  <c r="E223" i="77"/>
  <c r="D223" i="77"/>
  <c r="C223" i="77"/>
  <c r="B223" i="77"/>
  <c r="G222" i="77"/>
  <c r="F222" i="77"/>
  <c r="E222" i="77"/>
  <c r="D222" i="77"/>
  <c r="C222" i="77"/>
  <c r="B222" i="77"/>
  <c r="A222" i="77" s="1"/>
  <c r="G221" i="77"/>
  <c r="F221" i="77"/>
  <c r="E221" i="77"/>
  <c r="D221" i="77"/>
  <c r="C221" i="77"/>
  <c r="B221" i="77"/>
  <c r="A221" i="77" s="1"/>
  <c r="G220" i="77"/>
  <c r="F220" i="77"/>
  <c r="E220" i="77"/>
  <c r="D220" i="77"/>
  <c r="C220" i="77"/>
  <c r="B220" i="77"/>
  <c r="A220" i="77" s="1"/>
  <c r="G219" i="77"/>
  <c r="F219" i="77"/>
  <c r="E219" i="77"/>
  <c r="D219" i="77"/>
  <c r="C219" i="77"/>
  <c r="B219" i="77"/>
  <c r="A219" i="77" s="1"/>
  <c r="G218" i="77"/>
  <c r="F218" i="77"/>
  <c r="E218" i="77"/>
  <c r="D218" i="77"/>
  <c r="C218" i="77"/>
  <c r="B218" i="77"/>
  <c r="A218" i="77" s="1"/>
  <c r="G217" i="77"/>
  <c r="F217" i="77"/>
  <c r="E217" i="77"/>
  <c r="D217" i="77"/>
  <c r="C217" i="77"/>
  <c r="B217" i="77"/>
  <c r="A217" i="77" s="1"/>
  <c r="G216" i="77"/>
  <c r="F216" i="77"/>
  <c r="E216" i="77"/>
  <c r="D216" i="77"/>
  <c r="C216" i="77"/>
  <c r="B216" i="77"/>
  <c r="A216" i="77" s="1"/>
  <c r="G215" i="77"/>
  <c r="F215" i="77"/>
  <c r="E215" i="77"/>
  <c r="D215" i="77"/>
  <c r="C215" i="77"/>
  <c r="B215" i="77"/>
  <c r="G214" i="77"/>
  <c r="F214" i="77"/>
  <c r="E214" i="77"/>
  <c r="D214" i="77"/>
  <c r="C214" i="77"/>
  <c r="B214" i="77"/>
  <c r="A214" i="77" s="1"/>
  <c r="G213" i="77"/>
  <c r="F213" i="77"/>
  <c r="E213" i="77"/>
  <c r="D213" i="77"/>
  <c r="C213" i="77"/>
  <c r="B213" i="77"/>
  <c r="A213" i="77" s="1"/>
  <c r="G212" i="77"/>
  <c r="F212" i="77"/>
  <c r="E212" i="77"/>
  <c r="D212" i="77"/>
  <c r="C212" i="77"/>
  <c r="B212" i="77"/>
  <c r="A212" i="77" s="1"/>
  <c r="G211" i="77"/>
  <c r="F211" i="77"/>
  <c r="E211" i="77"/>
  <c r="D211" i="77"/>
  <c r="C211" i="77"/>
  <c r="B211" i="77"/>
  <c r="A211" i="77" s="1"/>
  <c r="G210" i="77"/>
  <c r="F210" i="77"/>
  <c r="E210" i="77"/>
  <c r="D210" i="77"/>
  <c r="C210" i="77"/>
  <c r="B210" i="77"/>
  <c r="A210" i="77" s="1"/>
  <c r="G209" i="77"/>
  <c r="F209" i="77"/>
  <c r="E209" i="77"/>
  <c r="D209" i="77"/>
  <c r="C209" i="77"/>
  <c r="B209" i="77"/>
  <c r="A209" i="77" s="1"/>
  <c r="G208" i="77"/>
  <c r="F208" i="77"/>
  <c r="E208" i="77"/>
  <c r="D208" i="77"/>
  <c r="C208" i="77"/>
  <c r="B208" i="77"/>
  <c r="A208" i="77" s="1"/>
  <c r="G207" i="77"/>
  <c r="F207" i="77"/>
  <c r="E207" i="77"/>
  <c r="D207" i="77"/>
  <c r="C207" i="77"/>
  <c r="B207" i="77"/>
  <c r="A207" i="77" s="1"/>
  <c r="G206" i="77"/>
  <c r="F206" i="77"/>
  <c r="E206" i="77"/>
  <c r="D206" i="77"/>
  <c r="C206" i="77"/>
  <c r="B206" i="77"/>
  <c r="A206" i="77" s="1"/>
  <c r="G205" i="77"/>
  <c r="F205" i="77"/>
  <c r="E205" i="77"/>
  <c r="D205" i="77"/>
  <c r="C205" i="77"/>
  <c r="B205" i="77"/>
  <c r="A205" i="77" s="1"/>
  <c r="G204" i="77"/>
  <c r="F204" i="77"/>
  <c r="E204" i="77"/>
  <c r="D204" i="77"/>
  <c r="C204" i="77"/>
  <c r="B204" i="77"/>
  <c r="A204" i="77" s="1"/>
  <c r="G203" i="77"/>
  <c r="F203" i="77"/>
  <c r="E203" i="77"/>
  <c r="D203" i="77"/>
  <c r="C203" i="77"/>
  <c r="B203" i="77"/>
  <c r="A203" i="77" s="1"/>
  <c r="G202" i="77"/>
  <c r="F202" i="77"/>
  <c r="E202" i="77"/>
  <c r="D202" i="77"/>
  <c r="C202" i="77"/>
  <c r="B202" i="77"/>
  <c r="A202" i="77" s="1"/>
  <c r="G201" i="77"/>
  <c r="F201" i="77"/>
  <c r="E201" i="77"/>
  <c r="D201" i="77"/>
  <c r="C201" i="77"/>
  <c r="B201" i="77"/>
  <c r="A201" i="77" s="1"/>
  <c r="G200" i="77"/>
  <c r="F200" i="77"/>
  <c r="E200" i="77"/>
  <c r="D200" i="77"/>
  <c r="C200" i="77"/>
  <c r="B200" i="77"/>
  <c r="A200" i="77" s="1"/>
  <c r="G199" i="77"/>
  <c r="F199" i="77"/>
  <c r="E199" i="77"/>
  <c r="D199" i="77"/>
  <c r="C199" i="77"/>
  <c r="B199" i="77"/>
  <c r="A199" i="77" s="1"/>
  <c r="G198" i="77"/>
  <c r="F198" i="77"/>
  <c r="E198" i="77"/>
  <c r="D198" i="77"/>
  <c r="C198" i="77"/>
  <c r="B198" i="77"/>
  <c r="A198" i="77" s="1"/>
  <c r="G197" i="77"/>
  <c r="F197" i="77"/>
  <c r="E197" i="77"/>
  <c r="D197" i="77"/>
  <c r="C197" i="77"/>
  <c r="B197" i="77"/>
  <c r="A197" i="77" s="1"/>
  <c r="G196" i="77"/>
  <c r="F196" i="77"/>
  <c r="E196" i="77"/>
  <c r="D196" i="77"/>
  <c r="C196" i="77"/>
  <c r="B196" i="77"/>
  <c r="A196" i="77" s="1"/>
  <c r="G195" i="77"/>
  <c r="F195" i="77"/>
  <c r="E195" i="77"/>
  <c r="D195" i="77"/>
  <c r="C195" i="77"/>
  <c r="B195" i="77"/>
  <c r="A195" i="77" s="1"/>
  <c r="G194" i="77"/>
  <c r="F194" i="77"/>
  <c r="E194" i="77"/>
  <c r="D194" i="77"/>
  <c r="C194" i="77"/>
  <c r="B194" i="77"/>
  <c r="A194" i="77" s="1"/>
  <c r="G193" i="77"/>
  <c r="F193" i="77"/>
  <c r="E193" i="77"/>
  <c r="D193" i="77"/>
  <c r="C193" i="77"/>
  <c r="B193" i="77"/>
  <c r="G192" i="77"/>
  <c r="F192" i="77"/>
  <c r="E192" i="77"/>
  <c r="D192" i="77"/>
  <c r="C192" i="77"/>
  <c r="B192" i="77"/>
  <c r="A192" i="77" s="1"/>
  <c r="G191" i="77"/>
  <c r="F191" i="77"/>
  <c r="E191" i="77"/>
  <c r="D191" i="77"/>
  <c r="C191" i="77"/>
  <c r="B191" i="77"/>
  <c r="A191" i="77" s="1"/>
  <c r="G190" i="77"/>
  <c r="F190" i="77"/>
  <c r="E190" i="77"/>
  <c r="D190" i="77"/>
  <c r="C190" i="77"/>
  <c r="B190" i="77"/>
  <c r="A190" i="77" s="1"/>
  <c r="G189" i="77"/>
  <c r="F189" i="77"/>
  <c r="E189" i="77"/>
  <c r="D189" i="77"/>
  <c r="C189" i="77"/>
  <c r="B189" i="77"/>
  <c r="A189" i="77" s="1"/>
  <c r="G188" i="77"/>
  <c r="F188" i="77"/>
  <c r="E188" i="77"/>
  <c r="D188" i="77"/>
  <c r="C188" i="77"/>
  <c r="B188" i="77"/>
  <c r="A188" i="77" s="1"/>
  <c r="G187" i="77"/>
  <c r="F187" i="77"/>
  <c r="E187" i="77"/>
  <c r="D187" i="77"/>
  <c r="C187" i="77"/>
  <c r="B187" i="77"/>
  <c r="A187" i="77" s="1"/>
  <c r="G186" i="77"/>
  <c r="F186" i="77"/>
  <c r="E186" i="77"/>
  <c r="D186" i="77"/>
  <c r="C186" i="77"/>
  <c r="B186" i="77"/>
  <c r="A186" i="77" s="1"/>
  <c r="G185" i="77"/>
  <c r="F185" i="77"/>
  <c r="E185" i="77"/>
  <c r="D185" i="77"/>
  <c r="C185" i="77"/>
  <c r="B185" i="77"/>
  <c r="G184" i="77"/>
  <c r="F184" i="77"/>
  <c r="E184" i="77"/>
  <c r="D184" i="77"/>
  <c r="C184" i="77"/>
  <c r="B184" i="77"/>
  <c r="A184" i="77" s="1"/>
  <c r="G183" i="77"/>
  <c r="F183" i="77"/>
  <c r="E183" i="77"/>
  <c r="D183" i="77"/>
  <c r="C183" i="77"/>
  <c r="B183" i="77"/>
  <c r="A183" i="77" s="1"/>
  <c r="G182" i="77"/>
  <c r="F182" i="77"/>
  <c r="E182" i="77"/>
  <c r="D182" i="77"/>
  <c r="C182" i="77"/>
  <c r="B182" i="77"/>
  <c r="A182" i="77" s="1"/>
  <c r="G181" i="77"/>
  <c r="F181" i="77"/>
  <c r="E181" i="77"/>
  <c r="D181" i="77"/>
  <c r="C181" i="77"/>
  <c r="B181" i="77"/>
  <c r="A181" i="77" s="1"/>
  <c r="G180" i="77"/>
  <c r="F180" i="77"/>
  <c r="E180" i="77"/>
  <c r="D180" i="77"/>
  <c r="C180" i="77"/>
  <c r="B180" i="77"/>
  <c r="A180" i="77" s="1"/>
  <c r="G179" i="77"/>
  <c r="F179" i="77"/>
  <c r="E179" i="77"/>
  <c r="D179" i="77"/>
  <c r="C179" i="77"/>
  <c r="B179" i="77"/>
  <c r="A179" i="77" s="1"/>
  <c r="G178" i="77"/>
  <c r="F178" i="77"/>
  <c r="E178" i="77"/>
  <c r="D178" i="77"/>
  <c r="C178" i="77"/>
  <c r="B178" i="77"/>
  <c r="A178" i="77" s="1"/>
  <c r="G177" i="77"/>
  <c r="F177" i="77"/>
  <c r="E177" i="77"/>
  <c r="D177" i="77"/>
  <c r="C177" i="77"/>
  <c r="B177" i="77"/>
  <c r="A177" i="77" s="1"/>
  <c r="G176" i="77"/>
  <c r="F176" i="77"/>
  <c r="E176" i="77"/>
  <c r="D176" i="77"/>
  <c r="C176" i="77"/>
  <c r="B176" i="77"/>
  <c r="A176" i="77" s="1"/>
  <c r="G175" i="77"/>
  <c r="F175" i="77"/>
  <c r="E175" i="77"/>
  <c r="D175" i="77"/>
  <c r="C175" i="77"/>
  <c r="B175" i="77"/>
  <c r="A175" i="77" s="1"/>
  <c r="G174" i="77"/>
  <c r="F174" i="77"/>
  <c r="E174" i="77"/>
  <c r="D174" i="77"/>
  <c r="C174" i="77"/>
  <c r="B174" i="77"/>
  <c r="A174" i="77" s="1"/>
  <c r="G173" i="77"/>
  <c r="F173" i="77"/>
  <c r="E173" i="77"/>
  <c r="D173" i="77"/>
  <c r="C173" i="77"/>
  <c r="B173" i="77"/>
  <c r="A173" i="77" s="1"/>
  <c r="G172" i="77"/>
  <c r="F172" i="77"/>
  <c r="E172" i="77"/>
  <c r="D172" i="77"/>
  <c r="C172" i="77"/>
  <c r="B172" i="77"/>
  <c r="A172" i="77" s="1"/>
  <c r="G171" i="77"/>
  <c r="F171" i="77"/>
  <c r="E171" i="77"/>
  <c r="D171" i="77"/>
  <c r="C171" i="77"/>
  <c r="B171" i="77"/>
  <c r="A171" i="77" s="1"/>
  <c r="G170" i="77"/>
  <c r="F170" i="77"/>
  <c r="E170" i="77"/>
  <c r="D170" i="77"/>
  <c r="C170" i="77"/>
  <c r="B170" i="77"/>
  <c r="A170" i="77" s="1"/>
  <c r="G169" i="77"/>
  <c r="F169" i="77"/>
  <c r="E169" i="77"/>
  <c r="D169" i="77"/>
  <c r="C169" i="77"/>
  <c r="B169" i="77"/>
  <c r="A169" i="77" s="1"/>
  <c r="G168" i="77"/>
  <c r="F168" i="77"/>
  <c r="E168" i="77"/>
  <c r="D168" i="77"/>
  <c r="C168" i="77"/>
  <c r="B168" i="77"/>
  <c r="A168" i="77" s="1"/>
  <c r="G167" i="77"/>
  <c r="F167" i="77"/>
  <c r="E167" i="77"/>
  <c r="D167" i="77"/>
  <c r="C167" i="77"/>
  <c r="B167" i="77"/>
  <c r="A167" i="77" s="1"/>
  <c r="G166" i="77"/>
  <c r="F166" i="77"/>
  <c r="E166" i="77"/>
  <c r="D166" i="77"/>
  <c r="C166" i="77"/>
  <c r="B166" i="77"/>
  <c r="A166" i="77" s="1"/>
  <c r="G165" i="77"/>
  <c r="F165" i="77"/>
  <c r="E165" i="77"/>
  <c r="D165" i="77"/>
  <c r="C165" i="77"/>
  <c r="B165" i="77"/>
  <c r="A165" i="77" s="1"/>
  <c r="G164" i="77"/>
  <c r="F164" i="77"/>
  <c r="E164" i="77"/>
  <c r="D164" i="77"/>
  <c r="C164" i="77"/>
  <c r="B164" i="77"/>
  <c r="A164" i="77" s="1"/>
  <c r="G163" i="77"/>
  <c r="F163" i="77"/>
  <c r="E163" i="77"/>
  <c r="D163" i="77"/>
  <c r="C163" i="77"/>
  <c r="B163" i="77"/>
  <c r="G162" i="77"/>
  <c r="F162" i="77"/>
  <c r="E162" i="77"/>
  <c r="D162" i="77"/>
  <c r="C162" i="77"/>
  <c r="B162" i="77"/>
  <c r="A162" i="77" s="1"/>
  <c r="G161" i="77"/>
  <c r="F161" i="77"/>
  <c r="E161" i="77"/>
  <c r="D161" i="77"/>
  <c r="C161" i="77"/>
  <c r="B161" i="77"/>
  <c r="A161" i="77" s="1"/>
  <c r="G160" i="77"/>
  <c r="F160" i="77"/>
  <c r="E160" i="77"/>
  <c r="D160" i="77"/>
  <c r="C160" i="77"/>
  <c r="B160" i="77"/>
  <c r="A160" i="77" s="1"/>
  <c r="G159" i="77"/>
  <c r="F159" i="77"/>
  <c r="E159" i="77"/>
  <c r="D159" i="77"/>
  <c r="C159" i="77"/>
  <c r="B159" i="77"/>
  <c r="A159" i="77" s="1"/>
  <c r="G158" i="77"/>
  <c r="F158" i="77"/>
  <c r="E158" i="77"/>
  <c r="D158" i="77"/>
  <c r="C158" i="77"/>
  <c r="B158" i="77"/>
  <c r="A158" i="77" s="1"/>
  <c r="G157" i="77"/>
  <c r="F157" i="77"/>
  <c r="E157" i="77"/>
  <c r="D157" i="77"/>
  <c r="C157" i="77"/>
  <c r="B157" i="77"/>
  <c r="A157" i="77" s="1"/>
  <c r="G156" i="77"/>
  <c r="F156" i="77"/>
  <c r="E156" i="77"/>
  <c r="D156" i="77"/>
  <c r="C156" i="77"/>
  <c r="B156" i="77"/>
  <c r="A156" i="77" s="1"/>
  <c r="G155" i="77"/>
  <c r="F155" i="77"/>
  <c r="E155" i="77"/>
  <c r="D155" i="77"/>
  <c r="C155" i="77"/>
  <c r="B155" i="77"/>
  <c r="G154" i="77"/>
  <c r="F154" i="77"/>
  <c r="E154" i="77"/>
  <c r="D154" i="77"/>
  <c r="C154" i="77"/>
  <c r="B154" i="77"/>
  <c r="A154" i="77" s="1"/>
  <c r="G153" i="77"/>
  <c r="F153" i="77"/>
  <c r="E153" i="77"/>
  <c r="D153" i="77"/>
  <c r="C153" i="77"/>
  <c r="B153" i="77"/>
  <c r="A153" i="77" s="1"/>
  <c r="G152" i="77"/>
  <c r="F152" i="77"/>
  <c r="E152" i="77"/>
  <c r="D152" i="77"/>
  <c r="C152" i="77"/>
  <c r="B152" i="77"/>
  <c r="A152" i="77" s="1"/>
  <c r="G151" i="77"/>
  <c r="F151" i="77"/>
  <c r="E151" i="77"/>
  <c r="D151" i="77"/>
  <c r="C151" i="77"/>
  <c r="B151" i="77"/>
  <c r="A151" i="77" s="1"/>
  <c r="G150" i="77"/>
  <c r="F150" i="77"/>
  <c r="E150" i="77"/>
  <c r="D150" i="77"/>
  <c r="C150" i="77"/>
  <c r="B150" i="77"/>
  <c r="A150" i="77" s="1"/>
  <c r="G149" i="77"/>
  <c r="F149" i="77"/>
  <c r="E149" i="77"/>
  <c r="D149" i="77"/>
  <c r="C149" i="77"/>
  <c r="B149" i="77"/>
  <c r="A149" i="77" s="1"/>
  <c r="G148" i="77"/>
  <c r="F148" i="77"/>
  <c r="E148" i="77"/>
  <c r="D148" i="77"/>
  <c r="C148" i="77"/>
  <c r="B148" i="77"/>
  <c r="A148" i="77" s="1"/>
  <c r="G147" i="77"/>
  <c r="F147" i="77"/>
  <c r="E147" i="77"/>
  <c r="D147" i="77"/>
  <c r="C147" i="77"/>
  <c r="B147" i="77"/>
  <c r="A147" i="77" s="1"/>
  <c r="G146" i="77"/>
  <c r="F146" i="77"/>
  <c r="E146" i="77"/>
  <c r="D146" i="77"/>
  <c r="C146" i="77"/>
  <c r="B146" i="77"/>
  <c r="A146" i="77" s="1"/>
  <c r="G145" i="77"/>
  <c r="F145" i="77"/>
  <c r="E145" i="77"/>
  <c r="D145" i="77"/>
  <c r="C145" i="77"/>
  <c r="B145" i="77"/>
  <c r="A145" i="77" s="1"/>
  <c r="G144" i="77"/>
  <c r="F144" i="77"/>
  <c r="E144" i="77"/>
  <c r="D144" i="77"/>
  <c r="C144" i="77"/>
  <c r="B144" i="77"/>
  <c r="A144" i="77" s="1"/>
  <c r="G143" i="77"/>
  <c r="F143" i="77"/>
  <c r="E143" i="77"/>
  <c r="D143" i="77"/>
  <c r="C143" i="77"/>
  <c r="B143" i="77"/>
  <c r="A143" i="77" s="1"/>
  <c r="G142" i="77"/>
  <c r="F142" i="77"/>
  <c r="E142" i="77"/>
  <c r="D142" i="77"/>
  <c r="C142" i="77"/>
  <c r="B142" i="77"/>
  <c r="A142" i="77" s="1"/>
  <c r="G141" i="77"/>
  <c r="F141" i="77"/>
  <c r="E141" i="77"/>
  <c r="D141" i="77"/>
  <c r="C141" i="77"/>
  <c r="B141" i="77"/>
  <c r="A141" i="77" s="1"/>
  <c r="G140" i="77"/>
  <c r="F140" i="77"/>
  <c r="E140" i="77"/>
  <c r="D140" i="77"/>
  <c r="C140" i="77"/>
  <c r="B140" i="77"/>
  <c r="A140" i="77" s="1"/>
  <c r="G139" i="77"/>
  <c r="F139" i="77"/>
  <c r="E139" i="77"/>
  <c r="D139" i="77"/>
  <c r="C139" i="77"/>
  <c r="B139" i="77"/>
  <c r="A139" i="77" s="1"/>
  <c r="G138" i="77"/>
  <c r="F138" i="77"/>
  <c r="E138" i="77"/>
  <c r="D138" i="77"/>
  <c r="C138" i="77"/>
  <c r="B138" i="77"/>
  <c r="A138" i="77" s="1"/>
  <c r="G137" i="77"/>
  <c r="F137" i="77"/>
  <c r="E137" i="77"/>
  <c r="D137" i="77"/>
  <c r="C137" i="77"/>
  <c r="B137" i="77"/>
  <c r="A137" i="77" s="1"/>
  <c r="G136" i="77"/>
  <c r="F136" i="77"/>
  <c r="E136" i="77"/>
  <c r="D136" i="77"/>
  <c r="C136" i="77"/>
  <c r="B136" i="77"/>
  <c r="A136" i="77" s="1"/>
  <c r="G135" i="77"/>
  <c r="F135" i="77"/>
  <c r="E135" i="77"/>
  <c r="D135" i="77"/>
  <c r="C135" i="77"/>
  <c r="B135" i="77"/>
  <c r="A135" i="77" s="1"/>
  <c r="G134" i="77"/>
  <c r="F134" i="77"/>
  <c r="E134" i="77"/>
  <c r="D134" i="77"/>
  <c r="C134" i="77"/>
  <c r="B134" i="77"/>
  <c r="A134" i="77" s="1"/>
  <c r="G133" i="77"/>
  <c r="F133" i="77"/>
  <c r="E133" i="77"/>
  <c r="D133" i="77"/>
  <c r="C133" i="77"/>
  <c r="B133" i="77"/>
  <c r="A133" i="77" s="1"/>
  <c r="G132" i="77"/>
  <c r="F132" i="77"/>
  <c r="E132" i="77"/>
  <c r="D132" i="77"/>
  <c r="C132" i="77"/>
  <c r="B132" i="77"/>
  <c r="A132" i="77" s="1"/>
  <c r="G131" i="77"/>
  <c r="F131" i="77"/>
  <c r="E131" i="77"/>
  <c r="D131" i="77"/>
  <c r="C131" i="77"/>
  <c r="B131" i="77"/>
  <c r="A131" i="77" s="1"/>
  <c r="G130" i="77"/>
  <c r="F130" i="77"/>
  <c r="E130" i="77"/>
  <c r="D130" i="77"/>
  <c r="C130" i="77"/>
  <c r="B130" i="77"/>
  <c r="A130" i="77" s="1"/>
  <c r="G129" i="77"/>
  <c r="F129" i="77"/>
  <c r="E129" i="77"/>
  <c r="D129" i="77"/>
  <c r="C129" i="77"/>
  <c r="B129" i="77"/>
  <c r="A129" i="77" s="1"/>
  <c r="G128" i="77"/>
  <c r="F128" i="77"/>
  <c r="E128" i="77"/>
  <c r="D128" i="77"/>
  <c r="C128" i="77"/>
  <c r="B128" i="77"/>
  <c r="A128" i="77" s="1"/>
  <c r="G127" i="77"/>
  <c r="F127" i="77"/>
  <c r="E127" i="77"/>
  <c r="D127" i="77"/>
  <c r="C127" i="77"/>
  <c r="B127" i="77"/>
  <c r="A127" i="77" s="1"/>
  <c r="G126" i="77"/>
  <c r="F126" i="77"/>
  <c r="E126" i="77"/>
  <c r="D126" i="77"/>
  <c r="C126" i="77"/>
  <c r="B126" i="77"/>
  <c r="A126" i="77" s="1"/>
  <c r="G125" i="77"/>
  <c r="F125" i="77"/>
  <c r="E125" i="77"/>
  <c r="D125" i="77"/>
  <c r="C125" i="77"/>
  <c r="B125" i="77"/>
  <c r="G124" i="77"/>
  <c r="F124" i="77"/>
  <c r="E124" i="77"/>
  <c r="D124" i="77"/>
  <c r="C124" i="77"/>
  <c r="B124" i="77"/>
  <c r="A124" i="77" s="1"/>
  <c r="G123" i="77"/>
  <c r="F123" i="77"/>
  <c r="E123" i="77"/>
  <c r="D123" i="77"/>
  <c r="C123" i="77"/>
  <c r="B123" i="77"/>
  <c r="A123" i="77" s="1"/>
  <c r="G122" i="77"/>
  <c r="F122" i="77"/>
  <c r="E122" i="77"/>
  <c r="D122" i="77"/>
  <c r="C122" i="77"/>
  <c r="B122" i="77"/>
  <c r="A122" i="77" s="1"/>
  <c r="G121" i="77"/>
  <c r="F121" i="77"/>
  <c r="E121" i="77"/>
  <c r="D121" i="77"/>
  <c r="C121" i="77"/>
  <c r="B121" i="77"/>
  <c r="A121" i="77" s="1"/>
  <c r="G120" i="77"/>
  <c r="F120" i="77"/>
  <c r="E120" i="77"/>
  <c r="D120" i="77"/>
  <c r="C120" i="77"/>
  <c r="B120" i="77"/>
  <c r="A120" i="77" s="1"/>
  <c r="G119" i="77"/>
  <c r="F119" i="77"/>
  <c r="E119" i="77"/>
  <c r="D119" i="77"/>
  <c r="C119" i="77"/>
  <c r="B119" i="77"/>
  <c r="A119" i="77" s="1"/>
  <c r="G118" i="77"/>
  <c r="F118" i="77"/>
  <c r="E118" i="77"/>
  <c r="D118" i="77"/>
  <c r="C118" i="77"/>
  <c r="B118" i="77"/>
  <c r="A118" i="77" s="1"/>
  <c r="G117" i="77"/>
  <c r="F117" i="77"/>
  <c r="E117" i="77"/>
  <c r="D117" i="77"/>
  <c r="C117" i="77"/>
  <c r="B117" i="77"/>
  <c r="A117" i="77" s="1"/>
  <c r="G116" i="77"/>
  <c r="F116" i="77"/>
  <c r="E116" i="77"/>
  <c r="D116" i="77"/>
  <c r="C116" i="77"/>
  <c r="B116" i="77"/>
  <c r="A116" i="77" s="1"/>
  <c r="G115" i="77"/>
  <c r="F115" i="77"/>
  <c r="E115" i="77"/>
  <c r="D115" i="77"/>
  <c r="C115" i="77"/>
  <c r="B115" i="77"/>
  <c r="A115" i="77" s="1"/>
  <c r="G114" i="77"/>
  <c r="F114" i="77"/>
  <c r="E114" i="77"/>
  <c r="D114" i="77"/>
  <c r="C114" i="77"/>
  <c r="B114" i="77"/>
  <c r="A114" i="77" s="1"/>
  <c r="G113" i="77"/>
  <c r="F113" i="77"/>
  <c r="E113" i="77"/>
  <c r="D113" i="77"/>
  <c r="C113" i="77"/>
  <c r="B113" i="77"/>
  <c r="A113" i="77" s="1"/>
  <c r="G112" i="77"/>
  <c r="F112" i="77"/>
  <c r="E112" i="77"/>
  <c r="D112" i="77"/>
  <c r="C112" i="77"/>
  <c r="B112" i="77"/>
  <c r="A112" i="77" s="1"/>
  <c r="G111" i="77"/>
  <c r="F111" i="77"/>
  <c r="E111" i="77"/>
  <c r="D111" i="77"/>
  <c r="C111" i="77"/>
  <c r="B111" i="77"/>
  <c r="A111" i="77" s="1"/>
  <c r="G110" i="77"/>
  <c r="F110" i="77"/>
  <c r="E110" i="77"/>
  <c r="D110" i="77"/>
  <c r="C110" i="77"/>
  <c r="B110" i="77"/>
  <c r="A110" i="77" s="1"/>
  <c r="G109" i="77"/>
  <c r="F109" i="77"/>
  <c r="E109" i="77"/>
  <c r="D109" i="77"/>
  <c r="C109" i="77"/>
  <c r="B109" i="77"/>
  <c r="G108" i="77"/>
  <c r="F108" i="77"/>
  <c r="E108" i="77"/>
  <c r="D108" i="77"/>
  <c r="C108" i="77"/>
  <c r="B108" i="77"/>
  <c r="A108" i="77" s="1"/>
  <c r="G107" i="77"/>
  <c r="F107" i="77"/>
  <c r="E107" i="77"/>
  <c r="D107" i="77"/>
  <c r="C107" i="77"/>
  <c r="B107" i="77"/>
  <c r="A107" i="77" s="1"/>
  <c r="G106" i="77"/>
  <c r="F106" i="77"/>
  <c r="E106" i="77"/>
  <c r="D106" i="77"/>
  <c r="C106" i="77"/>
  <c r="B106" i="77"/>
  <c r="A106" i="77" s="1"/>
  <c r="G105" i="77"/>
  <c r="F105" i="77"/>
  <c r="E105" i="77"/>
  <c r="D105" i="77"/>
  <c r="C105" i="77"/>
  <c r="B105" i="77"/>
  <c r="A105" i="77" s="1"/>
  <c r="G104" i="77"/>
  <c r="F104" i="77"/>
  <c r="E104" i="77"/>
  <c r="D104" i="77"/>
  <c r="C104" i="77"/>
  <c r="B104" i="77"/>
  <c r="A104" i="77" s="1"/>
  <c r="G103" i="77"/>
  <c r="F103" i="77"/>
  <c r="E103" i="77"/>
  <c r="D103" i="77"/>
  <c r="C103" i="77"/>
  <c r="B103" i="77"/>
  <c r="A103" i="77" s="1"/>
  <c r="G102" i="77"/>
  <c r="F102" i="77"/>
  <c r="E102" i="77"/>
  <c r="D102" i="77"/>
  <c r="C102" i="77"/>
  <c r="B102" i="77"/>
  <c r="A102" i="77" s="1"/>
  <c r="G101" i="77"/>
  <c r="F101" i="77"/>
  <c r="E101" i="77"/>
  <c r="D101" i="77"/>
  <c r="C101" i="77"/>
  <c r="B101" i="77"/>
  <c r="A101" i="77" s="1"/>
  <c r="G100" i="77"/>
  <c r="F100" i="77"/>
  <c r="E100" i="77"/>
  <c r="D100" i="77"/>
  <c r="C100" i="77"/>
  <c r="B100" i="77"/>
  <c r="A100" i="77" s="1"/>
  <c r="G99" i="77"/>
  <c r="F99" i="77"/>
  <c r="E99" i="77"/>
  <c r="D99" i="77"/>
  <c r="C99" i="77"/>
  <c r="B99" i="77"/>
  <c r="A99" i="77" s="1"/>
  <c r="G98" i="77"/>
  <c r="F98" i="77"/>
  <c r="E98" i="77"/>
  <c r="D98" i="77"/>
  <c r="C98" i="77"/>
  <c r="B98" i="77"/>
  <c r="A98" i="77" s="1"/>
  <c r="G97" i="77"/>
  <c r="F97" i="77"/>
  <c r="E97" i="77"/>
  <c r="D97" i="77"/>
  <c r="C97" i="77"/>
  <c r="B97" i="77"/>
  <c r="A97" i="77" s="1"/>
  <c r="G96" i="77"/>
  <c r="F96" i="77"/>
  <c r="E96" i="77"/>
  <c r="D96" i="77"/>
  <c r="C96" i="77"/>
  <c r="B96" i="77"/>
  <c r="A96" i="77" s="1"/>
  <c r="G95" i="77"/>
  <c r="F95" i="77"/>
  <c r="E95" i="77"/>
  <c r="D95" i="77"/>
  <c r="C95" i="77"/>
  <c r="B95" i="77"/>
  <c r="A95" i="77" s="1"/>
  <c r="G94" i="77"/>
  <c r="F94" i="77"/>
  <c r="E94" i="77"/>
  <c r="D94" i="77"/>
  <c r="C94" i="77"/>
  <c r="B94" i="77"/>
  <c r="A94" i="77" s="1"/>
  <c r="G93" i="77"/>
  <c r="F93" i="77"/>
  <c r="E93" i="77"/>
  <c r="D93" i="77"/>
  <c r="C93" i="77"/>
  <c r="B93" i="77"/>
  <c r="A93" i="77" s="1"/>
  <c r="G92" i="77"/>
  <c r="F92" i="77"/>
  <c r="E92" i="77"/>
  <c r="D92" i="77"/>
  <c r="C92" i="77"/>
  <c r="B92" i="77"/>
  <c r="A92" i="77" s="1"/>
  <c r="G91" i="77"/>
  <c r="F91" i="77"/>
  <c r="E91" i="77"/>
  <c r="D91" i="77"/>
  <c r="C91" i="77"/>
  <c r="B91" i="77"/>
  <c r="A91" i="77" s="1"/>
  <c r="G90" i="77"/>
  <c r="F90" i="77"/>
  <c r="E90" i="77"/>
  <c r="D90" i="77"/>
  <c r="C90" i="77"/>
  <c r="B90" i="77"/>
  <c r="A90" i="77" s="1"/>
  <c r="G89" i="77"/>
  <c r="F89" i="77"/>
  <c r="E89" i="77"/>
  <c r="D89" i="77"/>
  <c r="C89" i="77"/>
  <c r="B89" i="77"/>
  <c r="A89" i="77" s="1"/>
  <c r="G88" i="77"/>
  <c r="F88" i="77"/>
  <c r="E88" i="77"/>
  <c r="D88" i="77"/>
  <c r="C88" i="77"/>
  <c r="B88" i="77"/>
  <c r="A88" i="77" s="1"/>
  <c r="G87" i="77"/>
  <c r="F87" i="77"/>
  <c r="E87" i="77"/>
  <c r="D87" i="77"/>
  <c r="C87" i="77"/>
  <c r="B87" i="77"/>
  <c r="A87" i="77" s="1"/>
  <c r="G86" i="77"/>
  <c r="F86" i="77"/>
  <c r="E86" i="77"/>
  <c r="D86" i="77"/>
  <c r="C86" i="77"/>
  <c r="B86" i="77"/>
  <c r="A86" i="77" s="1"/>
  <c r="G85" i="77"/>
  <c r="F85" i="77"/>
  <c r="E85" i="77"/>
  <c r="D85" i="77"/>
  <c r="C85" i="77"/>
  <c r="B85" i="77"/>
  <c r="A85" i="77" s="1"/>
  <c r="G84" i="77"/>
  <c r="F84" i="77"/>
  <c r="E84" i="77"/>
  <c r="D84" i="77"/>
  <c r="C84" i="77"/>
  <c r="B84" i="77"/>
  <c r="A84" i="77" s="1"/>
  <c r="G83" i="77"/>
  <c r="F83" i="77"/>
  <c r="E83" i="77"/>
  <c r="D83" i="77"/>
  <c r="C83" i="77"/>
  <c r="B83" i="77"/>
  <c r="A83" i="77" s="1"/>
  <c r="G82" i="77"/>
  <c r="F82" i="77"/>
  <c r="E82" i="77"/>
  <c r="D82" i="77"/>
  <c r="C82" i="77"/>
  <c r="B82" i="77"/>
  <c r="A82" i="77" s="1"/>
  <c r="G81" i="77"/>
  <c r="F81" i="77"/>
  <c r="E81" i="77"/>
  <c r="D81" i="77"/>
  <c r="C81" i="77"/>
  <c r="B81" i="77"/>
  <c r="A81" i="77" s="1"/>
  <c r="G80" i="77"/>
  <c r="F80" i="77"/>
  <c r="E80" i="77"/>
  <c r="D80" i="77"/>
  <c r="C80" i="77"/>
  <c r="B80" i="77"/>
  <c r="A80" i="77" s="1"/>
  <c r="G79" i="77"/>
  <c r="F79" i="77"/>
  <c r="E79" i="77"/>
  <c r="D79" i="77"/>
  <c r="C79" i="77"/>
  <c r="B79" i="77"/>
  <c r="G78" i="77"/>
  <c r="F78" i="77"/>
  <c r="E78" i="77"/>
  <c r="D78" i="77"/>
  <c r="C78" i="77"/>
  <c r="B78" i="77"/>
  <c r="A78" i="77" s="1"/>
  <c r="G77" i="77"/>
  <c r="F77" i="77"/>
  <c r="E77" i="77"/>
  <c r="D77" i="77"/>
  <c r="C77" i="77"/>
  <c r="B77" i="77"/>
  <c r="A77" i="77" s="1"/>
  <c r="G76" i="77"/>
  <c r="F76" i="77"/>
  <c r="E76" i="77"/>
  <c r="D76" i="77"/>
  <c r="C76" i="77"/>
  <c r="B76" i="77"/>
  <c r="A76" i="77" s="1"/>
  <c r="G75" i="77"/>
  <c r="F75" i="77"/>
  <c r="E75" i="77"/>
  <c r="D75" i="77"/>
  <c r="C75" i="77"/>
  <c r="B75" i="77"/>
  <c r="A75" i="77" s="1"/>
  <c r="G74" i="77"/>
  <c r="F74" i="77"/>
  <c r="E74" i="77"/>
  <c r="D74" i="77"/>
  <c r="C74" i="77"/>
  <c r="B74" i="77"/>
  <c r="A74" i="77" s="1"/>
  <c r="G73" i="77"/>
  <c r="F73" i="77"/>
  <c r="E73" i="77"/>
  <c r="D73" i="77"/>
  <c r="C73" i="77"/>
  <c r="B73" i="77"/>
  <c r="G72" i="77"/>
  <c r="F72" i="77"/>
  <c r="E72" i="77"/>
  <c r="D72" i="77"/>
  <c r="C72" i="77"/>
  <c r="B72" i="77"/>
  <c r="A72" i="77" s="1"/>
  <c r="G71" i="77"/>
  <c r="F71" i="77"/>
  <c r="E71" i="77"/>
  <c r="D71" i="77"/>
  <c r="C71" i="77"/>
  <c r="B71" i="77"/>
  <c r="A71" i="77" s="1"/>
  <c r="G70" i="77"/>
  <c r="F70" i="77"/>
  <c r="E70" i="77"/>
  <c r="D70" i="77"/>
  <c r="C70" i="77"/>
  <c r="B70" i="77"/>
  <c r="A70" i="77" s="1"/>
  <c r="G69" i="77"/>
  <c r="F69" i="77"/>
  <c r="E69" i="77"/>
  <c r="D69" i="77"/>
  <c r="C69" i="77"/>
  <c r="B69" i="77"/>
  <c r="A69" i="77" s="1"/>
  <c r="G68" i="77"/>
  <c r="F68" i="77"/>
  <c r="E68" i="77"/>
  <c r="D68" i="77"/>
  <c r="C68" i="77"/>
  <c r="B68" i="77"/>
  <c r="A68" i="77" s="1"/>
  <c r="G67" i="77"/>
  <c r="F67" i="77"/>
  <c r="E67" i="77"/>
  <c r="D67" i="77"/>
  <c r="C67" i="77"/>
  <c r="B67" i="77"/>
  <c r="A67" i="77" s="1"/>
  <c r="G66" i="77"/>
  <c r="F66" i="77"/>
  <c r="E66" i="77"/>
  <c r="D66" i="77"/>
  <c r="C66" i="77"/>
  <c r="B66" i="77"/>
  <c r="A66" i="77" s="1"/>
  <c r="G65" i="77"/>
  <c r="F65" i="77"/>
  <c r="E65" i="77"/>
  <c r="D65" i="77"/>
  <c r="C65" i="77"/>
  <c r="B65" i="77"/>
  <c r="A65" i="77" s="1"/>
  <c r="G64" i="77"/>
  <c r="F64" i="77"/>
  <c r="E64" i="77"/>
  <c r="D64" i="77"/>
  <c r="C64" i="77"/>
  <c r="B64" i="77"/>
  <c r="A64" i="77" s="1"/>
  <c r="G63" i="77"/>
  <c r="F63" i="77"/>
  <c r="E63" i="77"/>
  <c r="D63" i="77"/>
  <c r="C63" i="77"/>
  <c r="B63" i="77"/>
  <c r="A63" i="77" s="1"/>
  <c r="G62" i="77"/>
  <c r="F62" i="77"/>
  <c r="E62" i="77"/>
  <c r="D62" i="77"/>
  <c r="C62" i="77"/>
  <c r="B62" i="77"/>
  <c r="A62" i="77" s="1"/>
  <c r="G61" i="77"/>
  <c r="F61" i="77"/>
  <c r="E61" i="77"/>
  <c r="D61" i="77"/>
  <c r="C61" i="77"/>
  <c r="B61" i="77"/>
  <c r="A61" i="77" s="1"/>
  <c r="G60" i="77"/>
  <c r="F60" i="77"/>
  <c r="E60" i="77"/>
  <c r="D60" i="77"/>
  <c r="C60" i="77"/>
  <c r="B60" i="77"/>
  <c r="A60" i="77" s="1"/>
  <c r="G59" i="77"/>
  <c r="F59" i="77"/>
  <c r="E59" i="77"/>
  <c r="D59" i="77"/>
  <c r="C59" i="77"/>
  <c r="B59" i="77"/>
  <c r="A59" i="77" s="1"/>
  <c r="G58" i="77"/>
  <c r="F58" i="77"/>
  <c r="E58" i="77"/>
  <c r="D58" i="77"/>
  <c r="C58" i="77"/>
  <c r="B58" i="77"/>
  <c r="A58" i="77" s="1"/>
  <c r="G57" i="77"/>
  <c r="F57" i="77"/>
  <c r="E57" i="77"/>
  <c r="D57" i="77"/>
  <c r="C57" i="77"/>
  <c r="B57" i="77"/>
  <c r="A57" i="77" s="1"/>
  <c r="G56" i="77"/>
  <c r="F56" i="77"/>
  <c r="E56" i="77"/>
  <c r="D56" i="77"/>
  <c r="C56" i="77"/>
  <c r="B56" i="77"/>
  <c r="A56" i="77" s="1"/>
  <c r="G55" i="77"/>
  <c r="F55" i="77"/>
  <c r="E55" i="77"/>
  <c r="D55" i="77"/>
  <c r="C55" i="77"/>
  <c r="B55" i="77"/>
  <c r="A55" i="77" s="1"/>
  <c r="G54" i="77"/>
  <c r="F54" i="77"/>
  <c r="E54" i="77"/>
  <c r="D54" i="77"/>
  <c r="C54" i="77"/>
  <c r="B54" i="77"/>
  <c r="A54" i="77" s="1"/>
  <c r="G53" i="77"/>
  <c r="F53" i="77"/>
  <c r="E53" i="77"/>
  <c r="D53" i="77"/>
  <c r="C53" i="77"/>
  <c r="B53" i="77"/>
  <c r="A53" i="77" s="1"/>
  <c r="G52" i="77"/>
  <c r="F52" i="77"/>
  <c r="E52" i="77"/>
  <c r="D52" i="77"/>
  <c r="C52" i="77"/>
  <c r="B52" i="77"/>
  <c r="A52" i="77" s="1"/>
  <c r="G51" i="77"/>
  <c r="F51" i="77"/>
  <c r="E51" i="77"/>
  <c r="D51" i="77"/>
  <c r="C51" i="77"/>
  <c r="B51" i="77"/>
  <c r="A51" i="77" s="1"/>
  <c r="G50" i="77"/>
  <c r="F50" i="77"/>
  <c r="E50" i="77"/>
  <c r="D50" i="77"/>
  <c r="C50" i="77"/>
  <c r="B50" i="77"/>
  <c r="A50" i="77" s="1"/>
  <c r="G49" i="77"/>
  <c r="F49" i="77"/>
  <c r="E49" i="77"/>
  <c r="D49" i="77"/>
  <c r="C49" i="77"/>
  <c r="B49" i="77"/>
  <c r="A49" i="77" s="1"/>
  <c r="G48" i="77"/>
  <c r="F48" i="77"/>
  <c r="E48" i="77"/>
  <c r="D48" i="77"/>
  <c r="C48" i="77"/>
  <c r="B48" i="77"/>
  <c r="A48" i="77" s="1"/>
  <c r="G47" i="77"/>
  <c r="F47" i="77"/>
  <c r="E47" i="77"/>
  <c r="D47" i="77"/>
  <c r="C47" i="77"/>
  <c r="B47" i="77"/>
  <c r="A47" i="77" s="1"/>
  <c r="G46" i="77"/>
  <c r="F46" i="77"/>
  <c r="E46" i="77"/>
  <c r="D46" i="77"/>
  <c r="C46" i="77"/>
  <c r="B46" i="77"/>
  <c r="A46" i="77" s="1"/>
  <c r="G45" i="77"/>
  <c r="F45" i="77"/>
  <c r="E45" i="77"/>
  <c r="D45" i="77"/>
  <c r="C45" i="77"/>
  <c r="B45" i="77"/>
  <c r="A45" i="77" s="1"/>
  <c r="G44" i="77"/>
  <c r="F44" i="77"/>
  <c r="E44" i="77"/>
  <c r="D44" i="77"/>
  <c r="C44" i="77"/>
  <c r="B44" i="77"/>
  <c r="A44" i="77" s="1"/>
  <c r="G43" i="77"/>
  <c r="F43" i="77"/>
  <c r="E43" i="77"/>
  <c r="D43" i="77"/>
  <c r="C43" i="77"/>
  <c r="B43" i="77"/>
  <c r="A43" i="77" s="1"/>
  <c r="G42" i="77"/>
  <c r="F42" i="77"/>
  <c r="E42" i="77"/>
  <c r="D42" i="77"/>
  <c r="C42" i="77"/>
  <c r="B42" i="77"/>
  <c r="A42" i="77" s="1"/>
  <c r="G41" i="77"/>
  <c r="F41" i="77"/>
  <c r="E41" i="77"/>
  <c r="D41" i="77"/>
  <c r="C41" i="77"/>
  <c r="B41" i="77"/>
  <c r="G40" i="77"/>
  <c r="F40" i="77"/>
  <c r="E40" i="77"/>
  <c r="D40" i="77"/>
  <c r="C40" i="77"/>
  <c r="B40" i="77"/>
  <c r="A40" i="77" s="1"/>
  <c r="G39" i="77"/>
  <c r="F39" i="77"/>
  <c r="E39" i="77"/>
  <c r="D39" i="77"/>
  <c r="C39" i="77"/>
  <c r="B39" i="77"/>
  <c r="A39" i="77" s="1"/>
  <c r="G38" i="77"/>
  <c r="F38" i="77"/>
  <c r="E38" i="77"/>
  <c r="D38" i="77"/>
  <c r="C38" i="77"/>
  <c r="B38" i="77"/>
  <c r="A38" i="77" s="1"/>
  <c r="G37" i="77"/>
  <c r="F37" i="77"/>
  <c r="E37" i="77"/>
  <c r="D37" i="77"/>
  <c r="C37" i="77"/>
  <c r="B37" i="77"/>
  <c r="A37" i="77" s="1"/>
  <c r="G36" i="77"/>
  <c r="F36" i="77"/>
  <c r="E36" i="77"/>
  <c r="D36" i="77"/>
  <c r="C36" i="77"/>
  <c r="B36" i="77"/>
  <c r="A36" i="77" s="1"/>
  <c r="G35" i="77"/>
  <c r="F35" i="77"/>
  <c r="E35" i="77"/>
  <c r="D35" i="77"/>
  <c r="C35" i="77"/>
  <c r="B35" i="77"/>
  <c r="A35" i="77" s="1"/>
  <c r="G34" i="77"/>
  <c r="F34" i="77"/>
  <c r="E34" i="77"/>
  <c r="D34" i="77"/>
  <c r="C34" i="77"/>
  <c r="B34" i="77"/>
  <c r="A34" i="77" s="1"/>
  <c r="G33" i="77"/>
  <c r="F33" i="77"/>
  <c r="E33" i="77"/>
  <c r="D33" i="77"/>
  <c r="C33" i="77"/>
  <c r="B33" i="77"/>
  <c r="G32" i="77"/>
  <c r="F32" i="77"/>
  <c r="E32" i="77"/>
  <c r="D32" i="77"/>
  <c r="C32" i="77"/>
  <c r="B32" i="77"/>
  <c r="A32" i="77" s="1"/>
  <c r="G31" i="77"/>
  <c r="F31" i="77"/>
  <c r="E31" i="77"/>
  <c r="D31" i="77"/>
  <c r="C31" i="77"/>
  <c r="B31" i="77"/>
  <c r="A31" i="77" s="1"/>
  <c r="G30" i="77"/>
  <c r="F30" i="77"/>
  <c r="E30" i="77"/>
  <c r="D30" i="77"/>
  <c r="C30" i="77"/>
  <c r="B30" i="77"/>
  <c r="A30" i="77" s="1"/>
  <c r="G29" i="77"/>
  <c r="F29" i="77"/>
  <c r="E29" i="77"/>
  <c r="D29" i="77"/>
  <c r="C29" i="77"/>
  <c r="B29" i="77"/>
  <c r="A29" i="77" s="1"/>
  <c r="G28" i="77"/>
  <c r="F28" i="77"/>
  <c r="E28" i="77"/>
  <c r="D28" i="77"/>
  <c r="C28" i="77"/>
  <c r="B28" i="77"/>
  <c r="A28" i="77" s="1"/>
  <c r="G27" i="77"/>
  <c r="F27" i="77"/>
  <c r="E27" i="77"/>
  <c r="D27" i="77"/>
  <c r="C27" i="77"/>
  <c r="B27" i="77"/>
  <c r="A27" i="77" s="1"/>
  <c r="G26" i="77"/>
  <c r="F26" i="77"/>
  <c r="E26" i="77"/>
  <c r="D26" i="77"/>
  <c r="C26" i="77"/>
  <c r="B26" i="77"/>
  <c r="A26" i="77" s="1"/>
  <c r="G25" i="77"/>
  <c r="F25" i="77"/>
  <c r="E25" i="77"/>
  <c r="D25" i="77"/>
  <c r="C25" i="77"/>
  <c r="B25" i="77"/>
  <c r="A25" i="77" s="1"/>
  <c r="G24" i="77"/>
  <c r="F24" i="77"/>
  <c r="E24" i="77"/>
  <c r="D24" i="77"/>
  <c r="C24" i="77"/>
  <c r="B24" i="77"/>
  <c r="A24" i="77" s="1"/>
  <c r="G23" i="77"/>
  <c r="F23" i="77"/>
  <c r="E23" i="77"/>
  <c r="D23" i="77"/>
  <c r="C23" i="77"/>
  <c r="B23" i="77"/>
  <c r="A23" i="77" s="1"/>
  <c r="G22" i="77"/>
  <c r="F22" i="77"/>
  <c r="E22" i="77"/>
  <c r="D22" i="77"/>
  <c r="C22" i="77"/>
  <c r="B22" i="77"/>
  <c r="A22" i="77" s="1"/>
  <c r="G21" i="77"/>
  <c r="F21" i="77"/>
  <c r="E21" i="77"/>
  <c r="D21" i="77"/>
  <c r="C21" i="77"/>
  <c r="B21" i="77"/>
  <c r="A21" i="77" s="1"/>
  <c r="G20" i="77"/>
  <c r="F20" i="77"/>
  <c r="E20" i="77"/>
  <c r="D20" i="77"/>
  <c r="C20" i="77"/>
  <c r="B20" i="77"/>
  <c r="A20" i="77" s="1"/>
  <c r="G19" i="77"/>
  <c r="F19" i="77"/>
  <c r="E19" i="77"/>
  <c r="D19" i="77"/>
  <c r="C19" i="77"/>
  <c r="B19" i="77"/>
  <c r="A19" i="77" s="1"/>
  <c r="G18" i="77"/>
  <c r="F18" i="77"/>
  <c r="E18" i="77"/>
  <c r="D18" i="77"/>
  <c r="C18" i="77"/>
  <c r="B18" i="77"/>
  <c r="A18" i="77" s="1"/>
  <c r="G17" i="77"/>
  <c r="F17" i="77"/>
  <c r="E17" i="77"/>
  <c r="D17" i="77"/>
  <c r="C17" i="77"/>
  <c r="B17" i="77"/>
  <c r="A17" i="77" s="1"/>
  <c r="G16" i="77"/>
  <c r="F16" i="77"/>
  <c r="E16" i="77"/>
  <c r="D16" i="77"/>
  <c r="C16" i="77"/>
  <c r="B16" i="77"/>
  <c r="A16" i="77" s="1"/>
  <c r="G15" i="77"/>
  <c r="F15" i="77"/>
  <c r="E15" i="77"/>
  <c r="D15" i="77"/>
  <c r="C15" i="77"/>
  <c r="B15" i="77"/>
  <c r="A15" i="77" s="1"/>
  <c r="G14" i="77"/>
  <c r="F14" i="77"/>
  <c r="E14" i="77"/>
  <c r="D14" i="77"/>
  <c r="C14" i="77"/>
  <c r="B14" i="77"/>
  <c r="A14" i="77" s="1"/>
  <c r="G13" i="77"/>
  <c r="F13" i="77"/>
  <c r="E13" i="77"/>
  <c r="D13" i="77"/>
  <c r="C13" i="77"/>
  <c r="B13" i="77"/>
  <c r="A13" i="77" s="1"/>
  <c r="G12" i="77"/>
  <c r="F12" i="77"/>
  <c r="E12" i="77"/>
  <c r="D12" i="77"/>
  <c r="C12" i="77"/>
  <c r="B12" i="77"/>
  <c r="A12" i="77" s="1"/>
  <c r="G11" i="77"/>
  <c r="F11" i="77"/>
  <c r="E11" i="77"/>
  <c r="D11" i="77"/>
  <c r="C11" i="77"/>
  <c r="B11" i="77"/>
  <c r="A11" i="77" s="1"/>
  <c r="G10" i="77"/>
  <c r="F10" i="77"/>
  <c r="E10" i="77"/>
  <c r="D10" i="77"/>
  <c r="C10" i="77"/>
  <c r="B10" i="77"/>
  <c r="A10" i="77" s="1"/>
  <c r="G9" i="77"/>
  <c r="F9" i="77"/>
  <c r="E9" i="77"/>
  <c r="D9" i="77"/>
  <c r="C9" i="77"/>
  <c r="B9" i="77"/>
  <c r="A9" i="77" s="1"/>
  <c r="G8" i="77"/>
  <c r="F8" i="77"/>
  <c r="E8" i="77"/>
  <c r="D8" i="77"/>
  <c r="C8" i="77"/>
  <c r="B8" i="77"/>
  <c r="A8" i="77" s="1"/>
  <c r="G7" i="77"/>
  <c r="F7" i="77"/>
  <c r="E7" i="77"/>
  <c r="D7" i="77"/>
  <c r="C7" i="77"/>
  <c r="B7" i="77"/>
  <c r="A7" i="77" s="1"/>
  <c r="G6" i="77"/>
  <c r="F6" i="77"/>
  <c r="E6" i="77"/>
  <c r="D6" i="77"/>
  <c r="C6" i="77"/>
  <c r="B6" i="77"/>
  <c r="A6" i="77" s="1"/>
  <c r="G5" i="77"/>
  <c r="F5" i="77"/>
  <c r="E5" i="77"/>
  <c r="D5" i="77"/>
  <c r="C5" i="77"/>
  <c r="B5" i="77"/>
  <c r="A5" i="77" s="1"/>
  <c r="G4" i="77"/>
  <c r="F4" i="77"/>
  <c r="E4" i="77"/>
  <c r="D4" i="77"/>
  <c r="C4" i="77"/>
  <c r="B4" i="77"/>
  <c r="A4" i="77" s="1"/>
  <c r="D3" i="77"/>
  <c r="E3" i="77"/>
  <c r="F3" i="77"/>
  <c r="G3" i="77"/>
  <c r="C3" i="77"/>
  <c r="B3" i="77"/>
  <c r="A3" i="77" s="1"/>
  <c r="G395" i="76"/>
  <c r="F395" i="76"/>
  <c r="E395" i="76"/>
  <c r="D395" i="76"/>
  <c r="C395" i="76"/>
  <c r="B395" i="76"/>
  <c r="A395" i="76" s="1"/>
  <c r="G394" i="76"/>
  <c r="F394" i="76"/>
  <c r="E394" i="76"/>
  <c r="D394" i="76"/>
  <c r="C394" i="76"/>
  <c r="B394" i="76"/>
  <c r="A394" i="76" s="1"/>
  <c r="G393" i="76"/>
  <c r="F393" i="76"/>
  <c r="E393" i="76"/>
  <c r="D393" i="76"/>
  <c r="C393" i="76"/>
  <c r="B393" i="76"/>
  <c r="G392" i="76"/>
  <c r="F392" i="76"/>
  <c r="E392" i="76"/>
  <c r="D392" i="76"/>
  <c r="C392" i="76"/>
  <c r="B392" i="76"/>
  <c r="A392" i="76" s="1"/>
  <c r="G391" i="76"/>
  <c r="F391" i="76"/>
  <c r="E391" i="76"/>
  <c r="D391" i="76"/>
  <c r="C391" i="76"/>
  <c r="B391" i="76"/>
  <c r="A391" i="76" s="1"/>
  <c r="G390" i="76"/>
  <c r="F390" i="76"/>
  <c r="E390" i="76"/>
  <c r="D390" i="76"/>
  <c r="C390" i="76"/>
  <c r="B390" i="76"/>
  <c r="A390" i="76" s="1"/>
  <c r="G389" i="76"/>
  <c r="F389" i="76"/>
  <c r="E389" i="76"/>
  <c r="D389" i="76"/>
  <c r="C389" i="76"/>
  <c r="B389" i="76"/>
  <c r="A389" i="76" s="1"/>
  <c r="G388" i="76"/>
  <c r="F388" i="76"/>
  <c r="E388" i="76"/>
  <c r="D388" i="76"/>
  <c r="C388" i="76"/>
  <c r="B388" i="76"/>
  <c r="A388" i="76" s="1"/>
  <c r="G387" i="76"/>
  <c r="F387" i="76"/>
  <c r="E387" i="76"/>
  <c r="D387" i="76"/>
  <c r="C387" i="76"/>
  <c r="B387" i="76"/>
  <c r="A387" i="76" s="1"/>
  <c r="G386" i="76"/>
  <c r="F386" i="76"/>
  <c r="E386" i="76"/>
  <c r="D386" i="76"/>
  <c r="C386" i="76"/>
  <c r="B386" i="76"/>
  <c r="A386" i="76" s="1"/>
  <c r="G385" i="76"/>
  <c r="F385" i="76"/>
  <c r="E385" i="76"/>
  <c r="D385" i="76"/>
  <c r="C385" i="76"/>
  <c r="B385" i="76"/>
  <c r="A385" i="76" s="1"/>
  <c r="G384" i="76"/>
  <c r="F384" i="76"/>
  <c r="E384" i="76"/>
  <c r="D384" i="76"/>
  <c r="C384" i="76"/>
  <c r="B384" i="76"/>
  <c r="A384" i="76" s="1"/>
  <c r="G383" i="76"/>
  <c r="F383" i="76"/>
  <c r="E383" i="76"/>
  <c r="D383" i="76"/>
  <c r="C383" i="76"/>
  <c r="B383" i="76"/>
  <c r="A383" i="76" s="1"/>
  <c r="G382" i="76"/>
  <c r="F382" i="76"/>
  <c r="E382" i="76"/>
  <c r="D382" i="76"/>
  <c r="C382" i="76"/>
  <c r="B382" i="76"/>
  <c r="A382" i="76" s="1"/>
  <c r="G381" i="76"/>
  <c r="F381" i="76"/>
  <c r="E381" i="76"/>
  <c r="D381" i="76"/>
  <c r="C381" i="76"/>
  <c r="B381" i="76"/>
  <c r="A381" i="76" s="1"/>
  <c r="G380" i="76"/>
  <c r="F380" i="76"/>
  <c r="E380" i="76"/>
  <c r="D380" i="76"/>
  <c r="C380" i="76"/>
  <c r="B380" i="76"/>
  <c r="A380" i="76" s="1"/>
  <c r="G379" i="76"/>
  <c r="F379" i="76"/>
  <c r="E379" i="76"/>
  <c r="D379" i="76"/>
  <c r="C379" i="76"/>
  <c r="B379" i="76"/>
  <c r="A379" i="76" s="1"/>
  <c r="G378" i="76"/>
  <c r="F378" i="76"/>
  <c r="E378" i="76"/>
  <c r="D378" i="76"/>
  <c r="C378" i="76"/>
  <c r="B378" i="76"/>
  <c r="A378" i="76" s="1"/>
  <c r="G377" i="76"/>
  <c r="F377" i="76"/>
  <c r="E377" i="76"/>
  <c r="D377" i="76"/>
  <c r="C377" i="76"/>
  <c r="B377" i="76"/>
  <c r="A377" i="76" s="1"/>
  <c r="G376" i="76"/>
  <c r="F376" i="76"/>
  <c r="E376" i="76"/>
  <c r="D376" i="76"/>
  <c r="C376" i="76"/>
  <c r="B376" i="76"/>
  <c r="A376" i="76" s="1"/>
  <c r="G375" i="76"/>
  <c r="F375" i="76"/>
  <c r="E375" i="76"/>
  <c r="D375" i="76"/>
  <c r="C375" i="76"/>
  <c r="B375" i="76"/>
  <c r="A375" i="76" s="1"/>
  <c r="G374" i="76"/>
  <c r="F374" i="76"/>
  <c r="E374" i="76"/>
  <c r="D374" i="76"/>
  <c r="C374" i="76"/>
  <c r="B374" i="76"/>
  <c r="A374" i="76" s="1"/>
  <c r="G373" i="76"/>
  <c r="F373" i="76"/>
  <c r="E373" i="76"/>
  <c r="D373" i="76"/>
  <c r="C373" i="76"/>
  <c r="B373" i="76"/>
  <c r="A373" i="76" s="1"/>
  <c r="G372" i="76"/>
  <c r="F372" i="76"/>
  <c r="E372" i="76"/>
  <c r="D372" i="76"/>
  <c r="C372" i="76"/>
  <c r="B372" i="76"/>
  <c r="A372" i="76" s="1"/>
  <c r="G371" i="76"/>
  <c r="F371" i="76"/>
  <c r="E371" i="76"/>
  <c r="D371" i="76"/>
  <c r="C371" i="76"/>
  <c r="B371" i="76"/>
  <c r="A371" i="76" s="1"/>
  <c r="G370" i="76"/>
  <c r="F370" i="76"/>
  <c r="E370" i="76"/>
  <c r="D370" i="76"/>
  <c r="C370" i="76"/>
  <c r="B370" i="76"/>
  <c r="A370" i="76" s="1"/>
  <c r="G369" i="76"/>
  <c r="F369" i="76"/>
  <c r="E369" i="76"/>
  <c r="D369" i="76"/>
  <c r="C369" i="76"/>
  <c r="B369" i="76"/>
  <c r="A369" i="76" s="1"/>
  <c r="G368" i="76"/>
  <c r="F368" i="76"/>
  <c r="E368" i="76"/>
  <c r="D368" i="76"/>
  <c r="C368" i="76"/>
  <c r="B368" i="76"/>
  <c r="A368" i="76" s="1"/>
  <c r="G367" i="76"/>
  <c r="F367" i="76"/>
  <c r="E367" i="76"/>
  <c r="D367" i="76"/>
  <c r="C367" i="76"/>
  <c r="B367" i="76"/>
  <c r="A367" i="76" s="1"/>
  <c r="G366" i="76"/>
  <c r="F366" i="76"/>
  <c r="E366" i="76"/>
  <c r="D366" i="76"/>
  <c r="C366" i="76"/>
  <c r="B366" i="76"/>
  <c r="A366" i="76" s="1"/>
  <c r="G365" i="76"/>
  <c r="F365" i="76"/>
  <c r="E365" i="76"/>
  <c r="D365" i="76"/>
  <c r="C365" i="76"/>
  <c r="B365" i="76"/>
  <c r="A365" i="76" s="1"/>
  <c r="G364" i="76"/>
  <c r="F364" i="76"/>
  <c r="E364" i="76"/>
  <c r="D364" i="76"/>
  <c r="C364" i="76"/>
  <c r="B364" i="76"/>
  <c r="A364" i="76" s="1"/>
  <c r="G363" i="76"/>
  <c r="F363" i="76"/>
  <c r="E363" i="76"/>
  <c r="D363" i="76"/>
  <c r="C363" i="76"/>
  <c r="B363" i="76"/>
  <c r="A363" i="76" s="1"/>
  <c r="G362" i="76"/>
  <c r="F362" i="76"/>
  <c r="E362" i="76"/>
  <c r="D362" i="76"/>
  <c r="C362" i="76"/>
  <c r="B362" i="76"/>
  <c r="A362" i="76" s="1"/>
  <c r="G361" i="76"/>
  <c r="F361" i="76"/>
  <c r="E361" i="76"/>
  <c r="D361" i="76"/>
  <c r="C361" i="76"/>
  <c r="B361" i="76"/>
  <c r="A361" i="76" s="1"/>
  <c r="G360" i="76"/>
  <c r="F360" i="76"/>
  <c r="E360" i="76"/>
  <c r="D360" i="76"/>
  <c r="C360" i="76"/>
  <c r="B360" i="76"/>
  <c r="A360" i="76" s="1"/>
  <c r="G359" i="76"/>
  <c r="F359" i="76"/>
  <c r="E359" i="76"/>
  <c r="D359" i="76"/>
  <c r="C359" i="76"/>
  <c r="B359" i="76"/>
  <c r="A359" i="76" s="1"/>
  <c r="G358" i="76"/>
  <c r="F358" i="76"/>
  <c r="E358" i="76"/>
  <c r="D358" i="76"/>
  <c r="C358" i="76"/>
  <c r="B358" i="76"/>
  <c r="A358" i="76" s="1"/>
  <c r="G357" i="76"/>
  <c r="F357" i="76"/>
  <c r="E357" i="76"/>
  <c r="D357" i="76"/>
  <c r="C357" i="76"/>
  <c r="B357" i="76"/>
  <c r="A357" i="76" s="1"/>
  <c r="G356" i="76"/>
  <c r="F356" i="76"/>
  <c r="E356" i="76"/>
  <c r="D356" i="76"/>
  <c r="C356" i="76"/>
  <c r="B356" i="76"/>
  <c r="A356" i="76" s="1"/>
  <c r="G355" i="76"/>
  <c r="F355" i="76"/>
  <c r="E355" i="76"/>
  <c r="D355" i="76"/>
  <c r="C355" i="76"/>
  <c r="B355" i="76"/>
  <c r="A355" i="76" s="1"/>
  <c r="G354" i="76"/>
  <c r="F354" i="76"/>
  <c r="E354" i="76"/>
  <c r="D354" i="76"/>
  <c r="C354" i="76"/>
  <c r="B354" i="76"/>
  <c r="A354" i="76" s="1"/>
  <c r="G353" i="76"/>
  <c r="F353" i="76"/>
  <c r="E353" i="76"/>
  <c r="D353" i="76"/>
  <c r="C353" i="76"/>
  <c r="B353" i="76"/>
  <c r="A353" i="76" s="1"/>
  <c r="G352" i="76"/>
  <c r="F352" i="76"/>
  <c r="E352" i="76"/>
  <c r="D352" i="76"/>
  <c r="C352" i="76"/>
  <c r="B352" i="76"/>
  <c r="A352" i="76" s="1"/>
  <c r="G351" i="76"/>
  <c r="F351" i="76"/>
  <c r="E351" i="76"/>
  <c r="D351" i="76"/>
  <c r="C351" i="76"/>
  <c r="B351" i="76"/>
  <c r="A351" i="76" s="1"/>
  <c r="G350" i="76"/>
  <c r="F350" i="76"/>
  <c r="E350" i="76"/>
  <c r="D350" i="76"/>
  <c r="C350" i="76"/>
  <c r="B350" i="76"/>
  <c r="A350" i="76" s="1"/>
  <c r="G349" i="76"/>
  <c r="F349" i="76"/>
  <c r="E349" i="76"/>
  <c r="D349" i="76"/>
  <c r="C349" i="76"/>
  <c r="B349" i="76"/>
  <c r="A349" i="76" s="1"/>
  <c r="G348" i="76"/>
  <c r="F348" i="76"/>
  <c r="E348" i="76"/>
  <c r="D348" i="76"/>
  <c r="C348" i="76"/>
  <c r="B348" i="76"/>
  <c r="A348" i="76" s="1"/>
  <c r="G347" i="76"/>
  <c r="F347" i="76"/>
  <c r="E347" i="76"/>
  <c r="D347" i="76"/>
  <c r="C347" i="76"/>
  <c r="B347" i="76"/>
  <c r="A347" i="76" s="1"/>
  <c r="G346" i="76"/>
  <c r="F346" i="76"/>
  <c r="E346" i="76"/>
  <c r="D346" i="76"/>
  <c r="C346" i="76"/>
  <c r="B346" i="76"/>
  <c r="A346" i="76" s="1"/>
  <c r="G345" i="76"/>
  <c r="F345" i="76"/>
  <c r="E345" i="76"/>
  <c r="D345" i="76"/>
  <c r="C345" i="76"/>
  <c r="B345" i="76"/>
  <c r="A345" i="76" s="1"/>
  <c r="G344" i="76"/>
  <c r="F344" i="76"/>
  <c r="E344" i="76"/>
  <c r="D344" i="76"/>
  <c r="C344" i="76"/>
  <c r="B344" i="76"/>
  <c r="A344" i="76" s="1"/>
  <c r="G343" i="76"/>
  <c r="F343" i="76"/>
  <c r="E343" i="76"/>
  <c r="D343" i="76"/>
  <c r="C343" i="76"/>
  <c r="B343" i="76"/>
  <c r="A343" i="76" s="1"/>
  <c r="G342" i="76"/>
  <c r="F342" i="76"/>
  <c r="E342" i="76"/>
  <c r="D342" i="76"/>
  <c r="C342" i="76"/>
  <c r="B342" i="76"/>
  <c r="A342" i="76" s="1"/>
  <c r="G341" i="76"/>
  <c r="F341" i="76"/>
  <c r="E341" i="76"/>
  <c r="D341" i="76"/>
  <c r="C341" i="76"/>
  <c r="B341" i="76"/>
  <c r="A341" i="76" s="1"/>
  <c r="G340" i="76"/>
  <c r="F340" i="76"/>
  <c r="E340" i="76"/>
  <c r="D340" i="76"/>
  <c r="C340" i="76"/>
  <c r="B340" i="76"/>
  <c r="A340" i="76" s="1"/>
  <c r="G339" i="76"/>
  <c r="F339" i="76"/>
  <c r="E339" i="76"/>
  <c r="D339" i="76"/>
  <c r="C339" i="76"/>
  <c r="B339" i="76"/>
  <c r="A339" i="76" s="1"/>
  <c r="G338" i="76"/>
  <c r="F338" i="76"/>
  <c r="E338" i="76"/>
  <c r="D338" i="76"/>
  <c r="C338" i="76"/>
  <c r="B338" i="76"/>
  <c r="A338" i="76" s="1"/>
  <c r="G337" i="76"/>
  <c r="F337" i="76"/>
  <c r="E337" i="76"/>
  <c r="D337" i="76"/>
  <c r="C337" i="76"/>
  <c r="B337" i="76"/>
  <c r="A337" i="76" s="1"/>
  <c r="G336" i="76"/>
  <c r="F336" i="76"/>
  <c r="E336" i="76"/>
  <c r="D336" i="76"/>
  <c r="C336" i="76"/>
  <c r="B336" i="76"/>
  <c r="A336" i="76" s="1"/>
  <c r="G335" i="76"/>
  <c r="F335" i="76"/>
  <c r="E335" i="76"/>
  <c r="D335" i="76"/>
  <c r="C335" i="76"/>
  <c r="B335" i="76"/>
  <c r="A335" i="76" s="1"/>
  <c r="G334" i="76"/>
  <c r="F334" i="76"/>
  <c r="E334" i="76"/>
  <c r="D334" i="76"/>
  <c r="C334" i="76"/>
  <c r="B334" i="76"/>
  <c r="A334" i="76" s="1"/>
  <c r="G333" i="76"/>
  <c r="F333" i="76"/>
  <c r="E333" i="76"/>
  <c r="D333" i="76"/>
  <c r="C333" i="76"/>
  <c r="B333" i="76"/>
  <c r="A333" i="76" s="1"/>
  <c r="G332" i="76"/>
  <c r="F332" i="76"/>
  <c r="E332" i="76"/>
  <c r="D332" i="76"/>
  <c r="C332" i="76"/>
  <c r="B332" i="76"/>
  <c r="A332" i="76" s="1"/>
  <c r="G331" i="76"/>
  <c r="F331" i="76"/>
  <c r="E331" i="76"/>
  <c r="D331" i="76"/>
  <c r="C331" i="76"/>
  <c r="B331" i="76"/>
  <c r="A331" i="76" s="1"/>
  <c r="G330" i="76"/>
  <c r="F330" i="76"/>
  <c r="E330" i="76"/>
  <c r="D330" i="76"/>
  <c r="C330" i="76"/>
  <c r="B330" i="76"/>
  <c r="A330" i="76" s="1"/>
  <c r="G329" i="76"/>
  <c r="F329" i="76"/>
  <c r="E329" i="76"/>
  <c r="D329" i="76"/>
  <c r="C329" i="76"/>
  <c r="B329" i="76"/>
  <c r="G328" i="76"/>
  <c r="F328" i="76"/>
  <c r="E328" i="76"/>
  <c r="D328" i="76"/>
  <c r="C328" i="76"/>
  <c r="B328" i="76"/>
  <c r="A328" i="76" s="1"/>
  <c r="G327" i="76"/>
  <c r="F327" i="76"/>
  <c r="E327" i="76"/>
  <c r="D327" i="76"/>
  <c r="C327" i="76"/>
  <c r="B327" i="76"/>
  <c r="A327" i="76" s="1"/>
  <c r="G326" i="76"/>
  <c r="F326" i="76"/>
  <c r="E326" i="76"/>
  <c r="D326" i="76"/>
  <c r="C326" i="76"/>
  <c r="B326" i="76"/>
  <c r="A326" i="76" s="1"/>
  <c r="G325" i="76"/>
  <c r="F325" i="76"/>
  <c r="E325" i="76"/>
  <c r="D325" i="76"/>
  <c r="C325" i="76"/>
  <c r="B325" i="76"/>
  <c r="A325" i="76" s="1"/>
  <c r="G324" i="76"/>
  <c r="F324" i="76"/>
  <c r="E324" i="76"/>
  <c r="D324" i="76"/>
  <c r="C324" i="76"/>
  <c r="B324" i="76"/>
  <c r="A324" i="76" s="1"/>
  <c r="G323" i="76"/>
  <c r="F323" i="76"/>
  <c r="E323" i="76"/>
  <c r="D323" i="76"/>
  <c r="C323" i="76"/>
  <c r="B323" i="76"/>
  <c r="A323" i="76" s="1"/>
  <c r="G322" i="76"/>
  <c r="F322" i="76"/>
  <c r="E322" i="76"/>
  <c r="D322" i="76"/>
  <c r="C322" i="76"/>
  <c r="B322" i="76"/>
  <c r="A322" i="76" s="1"/>
  <c r="G321" i="76"/>
  <c r="F321" i="76"/>
  <c r="E321" i="76"/>
  <c r="D321" i="76"/>
  <c r="C321" i="76"/>
  <c r="B321" i="76"/>
  <c r="A321" i="76" s="1"/>
  <c r="G320" i="76"/>
  <c r="F320" i="76"/>
  <c r="E320" i="76"/>
  <c r="D320" i="76"/>
  <c r="C320" i="76"/>
  <c r="B320" i="76"/>
  <c r="A320" i="76" s="1"/>
  <c r="G319" i="76"/>
  <c r="F319" i="76"/>
  <c r="E319" i="76"/>
  <c r="D319" i="76"/>
  <c r="C319" i="76"/>
  <c r="B319" i="76"/>
  <c r="A319" i="76" s="1"/>
  <c r="G318" i="76"/>
  <c r="F318" i="76"/>
  <c r="E318" i="76"/>
  <c r="D318" i="76"/>
  <c r="C318" i="76"/>
  <c r="B318" i="76"/>
  <c r="A318" i="76" s="1"/>
  <c r="G317" i="76"/>
  <c r="F317" i="76"/>
  <c r="E317" i="76"/>
  <c r="D317" i="76"/>
  <c r="C317" i="76"/>
  <c r="B317" i="76"/>
  <c r="A317" i="76" s="1"/>
  <c r="G316" i="76"/>
  <c r="F316" i="76"/>
  <c r="E316" i="76"/>
  <c r="D316" i="76"/>
  <c r="C316" i="76"/>
  <c r="B316" i="76"/>
  <c r="A316" i="76" s="1"/>
  <c r="G315" i="76"/>
  <c r="F315" i="76"/>
  <c r="E315" i="76"/>
  <c r="D315" i="76"/>
  <c r="C315" i="76"/>
  <c r="B315" i="76"/>
  <c r="A315" i="76" s="1"/>
  <c r="G314" i="76"/>
  <c r="F314" i="76"/>
  <c r="E314" i="76"/>
  <c r="D314" i="76"/>
  <c r="C314" i="76"/>
  <c r="B314" i="76"/>
  <c r="A314" i="76" s="1"/>
  <c r="G313" i="76"/>
  <c r="F313" i="76"/>
  <c r="E313" i="76"/>
  <c r="D313" i="76"/>
  <c r="C313" i="76"/>
  <c r="B313" i="76"/>
  <c r="A313" i="76" s="1"/>
  <c r="G312" i="76"/>
  <c r="F312" i="76"/>
  <c r="E312" i="76"/>
  <c r="D312" i="76"/>
  <c r="C312" i="76"/>
  <c r="B312" i="76"/>
  <c r="A312" i="76" s="1"/>
  <c r="G311" i="76"/>
  <c r="F311" i="76"/>
  <c r="E311" i="76"/>
  <c r="D311" i="76"/>
  <c r="C311" i="76"/>
  <c r="B311" i="76"/>
  <c r="A311" i="76" s="1"/>
  <c r="G310" i="76"/>
  <c r="F310" i="76"/>
  <c r="E310" i="76"/>
  <c r="D310" i="76"/>
  <c r="C310" i="76"/>
  <c r="B310" i="76"/>
  <c r="A310" i="76" s="1"/>
  <c r="G309" i="76"/>
  <c r="F309" i="76"/>
  <c r="E309" i="76"/>
  <c r="D309" i="76"/>
  <c r="C309" i="76"/>
  <c r="B309" i="76"/>
  <c r="A309" i="76" s="1"/>
  <c r="G308" i="76"/>
  <c r="F308" i="76"/>
  <c r="E308" i="76"/>
  <c r="D308" i="76"/>
  <c r="C308" i="76"/>
  <c r="B308" i="76"/>
  <c r="A308" i="76" s="1"/>
  <c r="G307" i="76"/>
  <c r="F307" i="76"/>
  <c r="E307" i="76"/>
  <c r="D307" i="76"/>
  <c r="C307" i="76"/>
  <c r="B307" i="76"/>
  <c r="A307" i="76" s="1"/>
  <c r="G306" i="76"/>
  <c r="F306" i="76"/>
  <c r="E306" i="76"/>
  <c r="D306" i="76"/>
  <c r="C306" i="76"/>
  <c r="B306" i="76"/>
  <c r="A306" i="76" s="1"/>
  <c r="G305" i="76"/>
  <c r="F305" i="76"/>
  <c r="E305" i="76"/>
  <c r="D305" i="76"/>
  <c r="C305" i="76"/>
  <c r="B305" i="76"/>
  <c r="A305" i="76" s="1"/>
  <c r="G304" i="76"/>
  <c r="F304" i="76"/>
  <c r="E304" i="76"/>
  <c r="D304" i="76"/>
  <c r="C304" i="76"/>
  <c r="B304" i="76"/>
  <c r="A304" i="76" s="1"/>
  <c r="G303" i="76"/>
  <c r="F303" i="76"/>
  <c r="E303" i="76"/>
  <c r="D303" i="76"/>
  <c r="C303" i="76"/>
  <c r="B303" i="76"/>
  <c r="A303" i="76" s="1"/>
  <c r="G302" i="76"/>
  <c r="F302" i="76"/>
  <c r="E302" i="76"/>
  <c r="D302" i="76"/>
  <c r="C302" i="76"/>
  <c r="B302" i="76"/>
  <c r="A302" i="76" s="1"/>
  <c r="G301" i="76"/>
  <c r="F301" i="76"/>
  <c r="E301" i="76"/>
  <c r="D301" i="76"/>
  <c r="C301" i="76"/>
  <c r="B301" i="76"/>
  <c r="A301" i="76" s="1"/>
  <c r="G300" i="76"/>
  <c r="F300" i="76"/>
  <c r="E300" i="76"/>
  <c r="D300" i="76"/>
  <c r="C300" i="76"/>
  <c r="B300" i="76"/>
  <c r="A300" i="76" s="1"/>
  <c r="G299" i="76"/>
  <c r="F299" i="76"/>
  <c r="E299" i="76"/>
  <c r="D299" i="76"/>
  <c r="C299" i="76"/>
  <c r="B299" i="76"/>
  <c r="A299" i="76" s="1"/>
  <c r="G298" i="76"/>
  <c r="F298" i="76"/>
  <c r="E298" i="76"/>
  <c r="D298" i="76"/>
  <c r="C298" i="76"/>
  <c r="B298" i="76"/>
  <c r="A298" i="76" s="1"/>
  <c r="G297" i="76"/>
  <c r="F297" i="76"/>
  <c r="E297" i="76"/>
  <c r="D297" i="76"/>
  <c r="C297" i="76"/>
  <c r="B297" i="76"/>
  <c r="A297" i="76" s="1"/>
  <c r="G296" i="76"/>
  <c r="F296" i="76"/>
  <c r="E296" i="76"/>
  <c r="D296" i="76"/>
  <c r="C296" i="76"/>
  <c r="B296" i="76"/>
  <c r="A296" i="76" s="1"/>
  <c r="G295" i="76"/>
  <c r="F295" i="76"/>
  <c r="E295" i="76"/>
  <c r="D295" i="76"/>
  <c r="C295" i="76"/>
  <c r="B295" i="76"/>
  <c r="A295" i="76" s="1"/>
  <c r="G294" i="76"/>
  <c r="F294" i="76"/>
  <c r="E294" i="76"/>
  <c r="D294" i="76"/>
  <c r="C294" i="76"/>
  <c r="B294" i="76"/>
  <c r="A294" i="76" s="1"/>
  <c r="G293" i="76"/>
  <c r="F293" i="76"/>
  <c r="E293" i="76"/>
  <c r="D293" i="76"/>
  <c r="C293" i="76"/>
  <c r="B293" i="76"/>
  <c r="A293" i="76" s="1"/>
  <c r="G292" i="76"/>
  <c r="F292" i="76"/>
  <c r="E292" i="76"/>
  <c r="D292" i="76"/>
  <c r="C292" i="76"/>
  <c r="B292" i="76"/>
  <c r="A292" i="76" s="1"/>
  <c r="G291" i="76"/>
  <c r="F291" i="76"/>
  <c r="E291" i="76"/>
  <c r="D291" i="76"/>
  <c r="C291" i="76"/>
  <c r="B291" i="76"/>
  <c r="A291" i="76" s="1"/>
  <c r="G290" i="76"/>
  <c r="F290" i="76"/>
  <c r="E290" i="76"/>
  <c r="D290" i="76"/>
  <c r="C290" i="76"/>
  <c r="B290" i="76"/>
  <c r="A290" i="76" s="1"/>
  <c r="G289" i="76"/>
  <c r="F289" i="76"/>
  <c r="E289" i="76"/>
  <c r="D289" i="76"/>
  <c r="C289" i="76"/>
  <c r="B289" i="76"/>
  <c r="A289" i="76" s="1"/>
  <c r="G288" i="76"/>
  <c r="F288" i="76"/>
  <c r="E288" i="76"/>
  <c r="D288" i="76"/>
  <c r="C288" i="76"/>
  <c r="B288" i="76"/>
  <c r="A288" i="76" s="1"/>
  <c r="G287" i="76"/>
  <c r="F287" i="76"/>
  <c r="E287" i="76"/>
  <c r="D287" i="76"/>
  <c r="C287" i="76"/>
  <c r="B287" i="76"/>
  <c r="A287" i="76" s="1"/>
  <c r="G286" i="76"/>
  <c r="F286" i="76"/>
  <c r="E286" i="76"/>
  <c r="D286" i="76"/>
  <c r="C286" i="76"/>
  <c r="B286" i="76"/>
  <c r="A286" i="76" s="1"/>
  <c r="G285" i="76"/>
  <c r="F285" i="76"/>
  <c r="E285" i="76"/>
  <c r="D285" i="76"/>
  <c r="C285" i="76"/>
  <c r="B285" i="76"/>
  <c r="A285" i="76" s="1"/>
  <c r="G284" i="76"/>
  <c r="F284" i="76"/>
  <c r="E284" i="76"/>
  <c r="D284" i="76"/>
  <c r="C284" i="76"/>
  <c r="B284" i="76"/>
  <c r="A284" i="76" s="1"/>
  <c r="G283" i="76"/>
  <c r="F283" i="76"/>
  <c r="E283" i="76"/>
  <c r="D283" i="76"/>
  <c r="C283" i="76"/>
  <c r="B283" i="76"/>
  <c r="A283" i="76" s="1"/>
  <c r="G282" i="76"/>
  <c r="F282" i="76"/>
  <c r="E282" i="76"/>
  <c r="D282" i="76"/>
  <c r="C282" i="76"/>
  <c r="B282" i="76"/>
  <c r="A282" i="76" s="1"/>
  <c r="G281" i="76"/>
  <c r="F281" i="76"/>
  <c r="E281" i="76"/>
  <c r="D281" i="76"/>
  <c r="C281" i="76"/>
  <c r="B281" i="76"/>
  <c r="A281" i="76" s="1"/>
  <c r="G280" i="76"/>
  <c r="F280" i="76"/>
  <c r="E280" i="76"/>
  <c r="D280" i="76"/>
  <c r="C280" i="76"/>
  <c r="B280" i="76"/>
  <c r="A280" i="76" s="1"/>
  <c r="G279" i="76"/>
  <c r="F279" i="76"/>
  <c r="E279" i="76"/>
  <c r="D279" i="76"/>
  <c r="C279" i="76"/>
  <c r="B279" i="76"/>
  <c r="A279" i="76" s="1"/>
  <c r="G278" i="76"/>
  <c r="F278" i="76"/>
  <c r="E278" i="76"/>
  <c r="D278" i="76"/>
  <c r="C278" i="76"/>
  <c r="B278" i="76"/>
  <c r="A278" i="76" s="1"/>
  <c r="G277" i="76"/>
  <c r="F277" i="76"/>
  <c r="E277" i="76"/>
  <c r="D277" i="76"/>
  <c r="C277" i="76"/>
  <c r="B277" i="76"/>
  <c r="A277" i="76" s="1"/>
  <c r="G276" i="76"/>
  <c r="F276" i="76"/>
  <c r="E276" i="76"/>
  <c r="D276" i="76"/>
  <c r="C276" i="76"/>
  <c r="B276" i="76"/>
  <c r="A276" i="76" s="1"/>
  <c r="G275" i="76"/>
  <c r="F275" i="76"/>
  <c r="E275" i="76"/>
  <c r="D275" i="76"/>
  <c r="C275" i="76"/>
  <c r="B275" i="76"/>
  <c r="A275" i="76" s="1"/>
  <c r="G274" i="76"/>
  <c r="F274" i="76"/>
  <c r="E274" i="76"/>
  <c r="D274" i="76"/>
  <c r="C274" i="76"/>
  <c r="B274" i="76"/>
  <c r="A274" i="76" s="1"/>
  <c r="G273" i="76"/>
  <c r="F273" i="76"/>
  <c r="E273" i="76"/>
  <c r="D273" i="76"/>
  <c r="C273" i="76"/>
  <c r="B273" i="76"/>
  <c r="A273" i="76" s="1"/>
  <c r="G272" i="76"/>
  <c r="F272" i="76"/>
  <c r="E272" i="76"/>
  <c r="D272" i="76"/>
  <c r="C272" i="76"/>
  <c r="B272" i="76"/>
  <c r="A272" i="76" s="1"/>
  <c r="G271" i="76"/>
  <c r="F271" i="76"/>
  <c r="E271" i="76"/>
  <c r="D271" i="76"/>
  <c r="C271" i="76"/>
  <c r="B271" i="76"/>
  <c r="A271" i="76" s="1"/>
  <c r="G270" i="76"/>
  <c r="F270" i="76"/>
  <c r="E270" i="76"/>
  <c r="D270" i="76"/>
  <c r="C270" i="76"/>
  <c r="B270" i="76"/>
  <c r="A270" i="76" s="1"/>
  <c r="G269" i="76"/>
  <c r="F269" i="76"/>
  <c r="E269" i="76"/>
  <c r="D269" i="76"/>
  <c r="C269" i="76"/>
  <c r="B269" i="76"/>
  <c r="A269" i="76" s="1"/>
  <c r="G268" i="76"/>
  <c r="F268" i="76"/>
  <c r="E268" i="76"/>
  <c r="D268" i="76"/>
  <c r="C268" i="76"/>
  <c r="B268" i="76"/>
  <c r="A268" i="76" s="1"/>
  <c r="G267" i="76"/>
  <c r="F267" i="76"/>
  <c r="E267" i="76"/>
  <c r="D267" i="76"/>
  <c r="C267" i="76"/>
  <c r="B267" i="76"/>
  <c r="A267" i="76" s="1"/>
  <c r="G266" i="76"/>
  <c r="F266" i="76"/>
  <c r="E266" i="76"/>
  <c r="D266" i="76"/>
  <c r="C266" i="76"/>
  <c r="B266" i="76"/>
  <c r="A266" i="76" s="1"/>
  <c r="G265" i="76"/>
  <c r="F265" i="76"/>
  <c r="E265" i="76"/>
  <c r="D265" i="76"/>
  <c r="C265" i="76"/>
  <c r="B265" i="76"/>
  <c r="G264" i="76"/>
  <c r="F264" i="76"/>
  <c r="E264" i="76"/>
  <c r="D264" i="76"/>
  <c r="C264" i="76"/>
  <c r="B264" i="76"/>
  <c r="A264" i="76" s="1"/>
  <c r="G263" i="76"/>
  <c r="F263" i="76"/>
  <c r="E263" i="76"/>
  <c r="D263" i="76"/>
  <c r="C263" i="76"/>
  <c r="B263" i="76"/>
  <c r="A263" i="76" s="1"/>
  <c r="G262" i="76"/>
  <c r="F262" i="76"/>
  <c r="E262" i="76"/>
  <c r="D262" i="76"/>
  <c r="C262" i="76"/>
  <c r="B262" i="76"/>
  <c r="A262" i="76" s="1"/>
  <c r="G261" i="76"/>
  <c r="F261" i="76"/>
  <c r="E261" i="76"/>
  <c r="D261" i="76"/>
  <c r="C261" i="76"/>
  <c r="B261" i="76"/>
  <c r="A261" i="76" s="1"/>
  <c r="G260" i="76"/>
  <c r="F260" i="76"/>
  <c r="E260" i="76"/>
  <c r="D260" i="76"/>
  <c r="C260" i="76"/>
  <c r="B260" i="76"/>
  <c r="A260" i="76" s="1"/>
  <c r="G259" i="76"/>
  <c r="F259" i="76"/>
  <c r="E259" i="76"/>
  <c r="D259" i="76"/>
  <c r="C259" i="76"/>
  <c r="B259" i="76"/>
  <c r="A259" i="76" s="1"/>
  <c r="G258" i="76"/>
  <c r="F258" i="76"/>
  <c r="E258" i="76"/>
  <c r="D258" i="76"/>
  <c r="C258" i="76"/>
  <c r="B258" i="76"/>
  <c r="A258" i="76" s="1"/>
  <c r="G257" i="76"/>
  <c r="F257" i="76"/>
  <c r="E257" i="76"/>
  <c r="D257" i="76"/>
  <c r="C257" i="76"/>
  <c r="B257" i="76"/>
  <c r="A257" i="76" s="1"/>
  <c r="G256" i="76"/>
  <c r="F256" i="76"/>
  <c r="E256" i="76"/>
  <c r="D256" i="76"/>
  <c r="C256" i="76"/>
  <c r="B256" i="76"/>
  <c r="A256" i="76" s="1"/>
  <c r="G255" i="76"/>
  <c r="F255" i="76"/>
  <c r="E255" i="76"/>
  <c r="D255" i="76"/>
  <c r="C255" i="76"/>
  <c r="B255" i="76"/>
  <c r="A255" i="76" s="1"/>
  <c r="G254" i="76"/>
  <c r="F254" i="76"/>
  <c r="E254" i="76"/>
  <c r="D254" i="76"/>
  <c r="C254" i="76"/>
  <c r="B254" i="76"/>
  <c r="A254" i="76" s="1"/>
  <c r="G253" i="76"/>
  <c r="F253" i="76"/>
  <c r="E253" i="76"/>
  <c r="D253" i="76"/>
  <c r="C253" i="76"/>
  <c r="B253" i="76"/>
  <c r="A253" i="76" s="1"/>
  <c r="G252" i="76"/>
  <c r="F252" i="76"/>
  <c r="E252" i="76"/>
  <c r="D252" i="76"/>
  <c r="C252" i="76"/>
  <c r="B252" i="76"/>
  <c r="A252" i="76" s="1"/>
  <c r="G251" i="76"/>
  <c r="F251" i="76"/>
  <c r="E251" i="76"/>
  <c r="D251" i="76"/>
  <c r="C251" i="76"/>
  <c r="B251" i="76"/>
  <c r="A251" i="76" s="1"/>
  <c r="G250" i="76"/>
  <c r="F250" i="76"/>
  <c r="E250" i="76"/>
  <c r="D250" i="76"/>
  <c r="C250" i="76"/>
  <c r="B250" i="76"/>
  <c r="A250" i="76" s="1"/>
  <c r="G249" i="76"/>
  <c r="F249" i="76"/>
  <c r="E249" i="76"/>
  <c r="D249" i="76"/>
  <c r="C249" i="76"/>
  <c r="B249" i="76"/>
  <c r="A249" i="76" s="1"/>
  <c r="G248" i="76"/>
  <c r="F248" i="76"/>
  <c r="E248" i="76"/>
  <c r="D248" i="76"/>
  <c r="C248" i="76"/>
  <c r="B248" i="76"/>
  <c r="A248" i="76" s="1"/>
  <c r="G247" i="76"/>
  <c r="F247" i="76"/>
  <c r="E247" i="76"/>
  <c r="D247" i="76"/>
  <c r="C247" i="76"/>
  <c r="B247" i="76"/>
  <c r="A247" i="76" s="1"/>
  <c r="G246" i="76"/>
  <c r="F246" i="76"/>
  <c r="E246" i="76"/>
  <c r="D246" i="76"/>
  <c r="C246" i="76"/>
  <c r="B246" i="76"/>
  <c r="A246" i="76" s="1"/>
  <c r="G245" i="76"/>
  <c r="F245" i="76"/>
  <c r="E245" i="76"/>
  <c r="D245" i="76"/>
  <c r="C245" i="76"/>
  <c r="B245" i="76"/>
  <c r="A245" i="76" s="1"/>
  <c r="G244" i="76"/>
  <c r="F244" i="76"/>
  <c r="E244" i="76"/>
  <c r="D244" i="76"/>
  <c r="C244" i="76"/>
  <c r="B244" i="76"/>
  <c r="A244" i="76" s="1"/>
  <c r="G243" i="76"/>
  <c r="F243" i="76"/>
  <c r="E243" i="76"/>
  <c r="D243" i="76"/>
  <c r="C243" i="76"/>
  <c r="B243" i="76"/>
  <c r="A243" i="76" s="1"/>
  <c r="G242" i="76"/>
  <c r="F242" i="76"/>
  <c r="E242" i="76"/>
  <c r="D242" i="76"/>
  <c r="C242" i="76"/>
  <c r="B242" i="76"/>
  <c r="A242" i="76" s="1"/>
  <c r="G241" i="76"/>
  <c r="F241" i="76"/>
  <c r="E241" i="76"/>
  <c r="D241" i="76"/>
  <c r="C241" i="76"/>
  <c r="B241" i="76"/>
  <c r="A241" i="76" s="1"/>
  <c r="G240" i="76"/>
  <c r="F240" i="76"/>
  <c r="E240" i="76"/>
  <c r="D240" i="76"/>
  <c r="C240" i="76"/>
  <c r="B240" i="76"/>
  <c r="A240" i="76" s="1"/>
  <c r="G239" i="76"/>
  <c r="F239" i="76"/>
  <c r="E239" i="76"/>
  <c r="D239" i="76"/>
  <c r="C239" i="76"/>
  <c r="B239" i="76"/>
  <c r="A239" i="76" s="1"/>
  <c r="G238" i="76"/>
  <c r="F238" i="76"/>
  <c r="E238" i="76"/>
  <c r="D238" i="76"/>
  <c r="C238" i="76"/>
  <c r="B238" i="76"/>
  <c r="A238" i="76" s="1"/>
  <c r="G237" i="76"/>
  <c r="F237" i="76"/>
  <c r="E237" i="76"/>
  <c r="D237" i="76"/>
  <c r="C237" i="76"/>
  <c r="B237" i="76"/>
  <c r="A237" i="76" s="1"/>
  <c r="G236" i="76"/>
  <c r="F236" i="76"/>
  <c r="E236" i="76"/>
  <c r="D236" i="76"/>
  <c r="C236" i="76"/>
  <c r="B236" i="76"/>
  <c r="A236" i="76" s="1"/>
  <c r="G235" i="76"/>
  <c r="F235" i="76"/>
  <c r="E235" i="76"/>
  <c r="D235" i="76"/>
  <c r="C235" i="76"/>
  <c r="B235" i="76"/>
  <c r="A235" i="76" s="1"/>
  <c r="G234" i="76"/>
  <c r="F234" i="76"/>
  <c r="E234" i="76"/>
  <c r="D234" i="76"/>
  <c r="C234" i="76"/>
  <c r="B234" i="76"/>
  <c r="A234" i="76" s="1"/>
  <c r="G233" i="76"/>
  <c r="F233" i="76"/>
  <c r="E233" i="76"/>
  <c r="D233" i="76"/>
  <c r="C233" i="76"/>
  <c r="B233" i="76"/>
  <c r="A233" i="76" s="1"/>
  <c r="G232" i="76"/>
  <c r="F232" i="76"/>
  <c r="E232" i="76"/>
  <c r="D232" i="76"/>
  <c r="C232" i="76"/>
  <c r="B232" i="76"/>
  <c r="A232" i="76" s="1"/>
  <c r="G231" i="76"/>
  <c r="F231" i="76"/>
  <c r="E231" i="76"/>
  <c r="D231" i="76"/>
  <c r="C231" i="76"/>
  <c r="B231" i="76"/>
  <c r="A231" i="76" s="1"/>
  <c r="G230" i="76"/>
  <c r="F230" i="76"/>
  <c r="E230" i="76"/>
  <c r="D230" i="76"/>
  <c r="C230" i="76"/>
  <c r="B230" i="76"/>
  <c r="A230" i="76" s="1"/>
  <c r="G229" i="76"/>
  <c r="F229" i="76"/>
  <c r="E229" i="76"/>
  <c r="D229" i="76"/>
  <c r="C229" i="76"/>
  <c r="B229" i="76"/>
  <c r="A229" i="76" s="1"/>
  <c r="G228" i="76"/>
  <c r="F228" i="76"/>
  <c r="E228" i="76"/>
  <c r="D228" i="76"/>
  <c r="C228" i="76"/>
  <c r="B228" i="76"/>
  <c r="A228" i="76" s="1"/>
  <c r="G227" i="76"/>
  <c r="F227" i="76"/>
  <c r="E227" i="76"/>
  <c r="D227" i="76"/>
  <c r="C227" i="76"/>
  <c r="B227" i="76"/>
  <c r="A227" i="76" s="1"/>
  <c r="G226" i="76"/>
  <c r="F226" i="76"/>
  <c r="E226" i="76"/>
  <c r="D226" i="76"/>
  <c r="C226" i="76"/>
  <c r="B226" i="76"/>
  <c r="A226" i="76" s="1"/>
  <c r="G225" i="76"/>
  <c r="F225" i="76"/>
  <c r="E225" i="76"/>
  <c r="D225" i="76"/>
  <c r="C225" i="76"/>
  <c r="B225" i="76"/>
  <c r="A225" i="76" s="1"/>
  <c r="G224" i="76"/>
  <c r="F224" i="76"/>
  <c r="E224" i="76"/>
  <c r="D224" i="76"/>
  <c r="C224" i="76"/>
  <c r="B224" i="76"/>
  <c r="A224" i="76" s="1"/>
  <c r="G223" i="76"/>
  <c r="F223" i="76"/>
  <c r="E223" i="76"/>
  <c r="D223" i="76"/>
  <c r="C223" i="76"/>
  <c r="B223" i="76"/>
  <c r="A223" i="76" s="1"/>
  <c r="G222" i="76"/>
  <c r="F222" i="76"/>
  <c r="E222" i="76"/>
  <c r="D222" i="76"/>
  <c r="C222" i="76"/>
  <c r="B222" i="76"/>
  <c r="A222" i="76" s="1"/>
  <c r="G221" i="76"/>
  <c r="F221" i="76"/>
  <c r="E221" i="76"/>
  <c r="D221" i="76"/>
  <c r="C221" i="76"/>
  <c r="B221" i="76"/>
  <c r="A221" i="76" s="1"/>
  <c r="G220" i="76"/>
  <c r="F220" i="76"/>
  <c r="E220" i="76"/>
  <c r="D220" i="76"/>
  <c r="C220" i="76"/>
  <c r="B220" i="76"/>
  <c r="A220" i="76" s="1"/>
  <c r="G219" i="76"/>
  <c r="F219" i="76"/>
  <c r="E219" i="76"/>
  <c r="D219" i="76"/>
  <c r="C219" i="76"/>
  <c r="B219" i="76"/>
  <c r="A219" i="76" s="1"/>
  <c r="G218" i="76"/>
  <c r="F218" i="76"/>
  <c r="E218" i="76"/>
  <c r="D218" i="76"/>
  <c r="C218" i="76"/>
  <c r="B218" i="76"/>
  <c r="A218" i="76" s="1"/>
  <c r="G217" i="76"/>
  <c r="F217" i="76"/>
  <c r="E217" i="76"/>
  <c r="D217" i="76"/>
  <c r="C217" i="76"/>
  <c r="B217" i="76"/>
  <c r="A217" i="76" s="1"/>
  <c r="G216" i="76"/>
  <c r="F216" i="76"/>
  <c r="E216" i="76"/>
  <c r="D216" i="76"/>
  <c r="C216" i="76"/>
  <c r="B216" i="76"/>
  <c r="A216" i="76" s="1"/>
  <c r="G215" i="76"/>
  <c r="F215" i="76"/>
  <c r="E215" i="76"/>
  <c r="D215" i="76"/>
  <c r="C215" i="76"/>
  <c r="B215" i="76"/>
  <c r="A215" i="76" s="1"/>
  <c r="G214" i="76"/>
  <c r="F214" i="76"/>
  <c r="E214" i="76"/>
  <c r="D214" i="76"/>
  <c r="C214" i="76"/>
  <c r="B214" i="76"/>
  <c r="A214" i="76" s="1"/>
  <c r="G213" i="76"/>
  <c r="F213" i="76"/>
  <c r="E213" i="76"/>
  <c r="D213" i="76"/>
  <c r="C213" i="76"/>
  <c r="B213" i="76"/>
  <c r="A213" i="76" s="1"/>
  <c r="G212" i="76"/>
  <c r="F212" i="76"/>
  <c r="E212" i="76"/>
  <c r="D212" i="76"/>
  <c r="C212" i="76"/>
  <c r="B212" i="76"/>
  <c r="A212" i="76" s="1"/>
  <c r="G211" i="76"/>
  <c r="F211" i="76"/>
  <c r="E211" i="76"/>
  <c r="D211" i="76"/>
  <c r="C211" i="76"/>
  <c r="B211" i="76"/>
  <c r="A211" i="76" s="1"/>
  <c r="G210" i="76"/>
  <c r="F210" i="76"/>
  <c r="E210" i="76"/>
  <c r="D210" i="76"/>
  <c r="C210" i="76"/>
  <c r="B210" i="76"/>
  <c r="A210" i="76" s="1"/>
  <c r="G209" i="76"/>
  <c r="F209" i="76"/>
  <c r="E209" i="76"/>
  <c r="D209" i="76"/>
  <c r="C209" i="76"/>
  <c r="B209" i="76"/>
  <c r="A209" i="76" s="1"/>
  <c r="G208" i="76"/>
  <c r="F208" i="76"/>
  <c r="E208" i="76"/>
  <c r="D208" i="76"/>
  <c r="C208" i="76"/>
  <c r="B208" i="76"/>
  <c r="A208" i="76" s="1"/>
  <c r="G207" i="76"/>
  <c r="F207" i="76"/>
  <c r="E207" i="76"/>
  <c r="D207" i="76"/>
  <c r="C207" i="76"/>
  <c r="B207" i="76"/>
  <c r="A207" i="76" s="1"/>
  <c r="G206" i="76"/>
  <c r="F206" i="76"/>
  <c r="E206" i="76"/>
  <c r="D206" i="76"/>
  <c r="C206" i="76"/>
  <c r="B206" i="76"/>
  <c r="A206" i="76" s="1"/>
  <c r="G205" i="76"/>
  <c r="F205" i="76"/>
  <c r="E205" i="76"/>
  <c r="D205" i="76"/>
  <c r="C205" i="76"/>
  <c r="B205" i="76"/>
  <c r="A205" i="76" s="1"/>
  <c r="G204" i="76"/>
  <c r="F204" i="76"/>
  <c r="E204" i="76"/>
  <c r="D204" i="76"/>
  <c r="C204" i="76"/>
  <c r="B204" i="76"/>
  <c r="A204" i="76" s="1"/>
  <c r="G203" i="76"/>
  <c r="F203" i="76"/>
  <c r="E203" i="76"/>
  <c r="D203" i="76"/>
  <c r="C203" i="76"/>
  <c r="B203" i="76"/>
  <c r="A203" i="76" s="1"/>
  <c r="G202" i="76"/>
  <c r="F202" i="76"/>
  <c r="E202" i="76"/>
  <c r="D202" i="76"/>
  <c r="C202" i="76"/>
  <c r="B202" i="76"/>
  <c r="A202" i="76" s="1"/>
  <c r="G201" i="76"/>
  <c r="F201" i="76"/>
  <c r="E201" i="76"/>
  <c r="D201" i="76"/>
  <c r="C201" i="76"/>
  <c r="B201" i="76"/>
  <c r="A201" i="76" s="1"/>
  <c r="G200" i="76"/>
  <c r="F200" i="76"/>
  <c r="E200" i="76"/>
  <c r="D200" i="76"/>
  <c r="C200" i="76"/>
  <c r="B200" i="76"/>
  <c r="A200" i="76" s="1"/>
  <c r="G199" i="76"/>
  <c r="F199" i="76"/>
  <c r="E199" i="76"/>
  <c r="D199" i="76"/>
  <c r="C199" i="76"/>
  <c r="B199" i="76"/>
  <c r="A199" i="76" s="1"/>
  <c r="G198" i="76"/>
  <c r="F198" i="76"/>
  <c r="E198" i="76"/>
  <c r="D198" i="76"/>
  <c r="C198" i="76"/>
  <c r="B198" i="76"/>
  <c r="A198" i="76" s="1"/>
  <c r="G197" i="76"/>
  <c r="F197" i="76"/>
  <c r="E197" i="76"/>
  <c r="D197" i="76"/>
  <c r="C197" i="76"/>
  <c r="B197" i="76"/>
  <c r="A197" i="76" s="1"/>
  <c r="G196" i="76"/>
  <c r="F196" i="76"/>
  <c r="E196" i="76"/>
  <c r="D196" i="76"/>
  <c r="C196" i="76"/>
  <c r="B196" i="76"/>
  <c r="A196" i="76" s="1"/>
  <c r="G195" i="76"/>
  <c r="F195" i="76"/>
  <c r="E195" i="76"/>
  <c r="D195" i="76"/>
  <c r="C195" i="76"/>
  <c r="B195" i="76"/>
  <c r="A195" i="76" s="1"/>
  <c r="G194" i="76"/>
  <c r="F194" i="76"/>
  <c r="E194" i="76"/>
  <c r="D194" i="76"/>
  <c r="C194" i="76"/>
  <c r="B194" i="76"/>
  <c r="A194" i="76" s="1"/>
  <c r="G193" i="76"/>
  <c r="F193" i="76"/>
  <c r="E193" i="76"/>
  <c r="D193" i="76"/>
  <c r="C193" i="76"/>
  <c r="B193" i="76"/>
  <c r="A193" i="76" s="1"/>
  <c r="G192" i="76"/>
  <c r="F192" i="76"/>
  <c r="E192" i="76"/>
  <c r="D192" i="76"/>
  <c r="C192" i="76"/>
  <c r="B192" i="76"/>
  <c r="A192" i="76" s="1"/>
  <c r="G191" i="76"/>
  <c r="F191" i="76"/>
  <c r="E191" i="76"/>
  <c r="D191" i="76"/>
  <c r="C191" i="76"/>
  <c r="B191" i="76"/>
  <c r="A191" i="76" s="1"/>
  <c r="G190" i="76"/>
  <c r="F190" i="76"/>
  <c r="E190" i="76"/>
  <c r="D190" i="76"/>
  <c r="C190" i="76"/>
  <c r="B190" i="76"/>
  <c r="A190" i="76" s="1"/>
  <c r="G189" i="76"/>
  <c r="F189" i="76"/>
  <c r="E189" i="76"/>
  <c r="D189" i="76"/>
  <c r="C189" i="76"/>
  <c r="B189" i="76"/>
  <c r="A189" i="76" s="1"/>
  <c r="G188" i="76"/>
  <c r="F188" i="76"/>
  <c r="E188" i="76"/>
  <c r="D188" i="76"/>
  <c r="C188" i="76"/>
  <c r="B188" i="76"/>
  <c r="A188" i="76" s="1"/>
  <c r="G187" i="76"/>
  <c r="F187" i="76"/>
  <c r="E187" i="76"/>
  <c r="D187" i="76"/>
  <c r="C187" i="76"/>
  <c r="B187" i="76"/>
  <c r="A187" i="76" s="1"/>
  <c r="G186" i="76"/>
  <c r="F186" i="76"/>
  <c r="E186" i="76"/>
  <c r="D186" i="76"/>
  <c r="C186" i="76"/>
  <c r="B186" i="76"/>
  <c r="A186" i="76" s="1"/>
  <c r="G185" i="76"/>
  <c r="F185" i="76"/>
  <c r="E185" i="76"/>
  <c r="D185" i="76"/>
  <c r="C185" i="76"/>
  <c r="B185" i="76"/>
  <c r="A185" i="76" s="1"/>
  <c r="G184" i="76"/>
  <c r="F184" i="76"/>
  <c r="E184" i="76"/>
  <c r="D184" i="76"/>
  <c r="C184" i="76"/>
  <c r="B184" i="76"/>
  <c r="A184" i="76" s="1"/>
  <c r="G183" i="76"/>
  <c r="F183" i="76"/>
  <c r="E183" i="76"/>
  <c r="D183" i="76"/>
  <c r="C183" i="76"/>
  <c r="B183" i="76"/>
  <c r="A183" i="76" s="1"/>
  <c r="G182" i="76"/>
  <c r="F182" i="76"/>
  <c r="E182" i="76"/>
  <c r="D182" i="76"/>
  <c r="C182" i="76"/>
  <c r="B182" i="76"/>
  <c r="A182" i="76" s="1"/>
  <c r="G181" i="76"/>
  <c r="F181" i="76"/>
  <c r="E181" i="76"/>
  <c r="D181" i="76"/>
  <c r="C181" i="76"/>
  <c r="B181" i="76"/>
  <c r="A181" i="76" s="1"/>
  <c r="G180" i="76"/>
  <c r="F180" i="76"/>
  <c r="E180" i="76"/>
  <c r="D180" i="76"/>
  <c r="C180" i="76"/>
  <c r="B180" i="76"/>
  <c r="A180" i="76" s="1"/>
  <c r="G179" i="76"/>
  <c r="F179" i="76"/>
  <c r="E179" i="76"/>
  <c r="D179" i="76"/>
  <c r="C179" i="76"/>
  <c r="B179" i="76"/>
  <c r="A179" i="76" s="1"/>
  <c r="G178" i="76"/>
  <c r="F178" i="76"/>
  <c r="E178" i="76"/>
  <c r="D178" i="76"/>
  <c r="C178" i="76"/>
  <c r="B178" i="76"/>
  <c r="A178" i="76" s="1"/>
  <c r="G177" i="76"/>
  <c r="F177" i="76"/>
  <c r="E177" i="76"/>
  <c r="D177" i="76"/>
  <c r="C177" i="76"/>
  <c r="B177" i="76"/>
  <c r="A177" i="76" s="1"/>
  <c r="G176" i="76"/>
  <c r="F176" i="76"/>
  <c r="E176" i="76"/>
  <c r="D176" i="76"/>
  <c r="C176" i="76"/>
  <c r="B176" i="76"/>
  <c r="A176" i="76" s="1"/>
  <c r="G175" i="76"/>
  <c r="F175" i="76"/>
  <c r="E175" i="76"/>
  <c r="D175" i="76"/>
  <c r="C175" i="76"/>
  <c r="B175" i="76"/>
  <c r="A175" i="76" s="1"/>
  <c r="G174" i="76"/>
  <c r="F174" i="76"/>
  <c r="E174" i="76"/>
  <c r="D174" i="76"/>
  <c r="C174" i="76"/>
  <c r="B174" i="76"/>
  <c r="A174" i="76" s="1"/>
  <c r="G173" i="76"/>
  <c r="F173" i="76"/>
  <c r="E173" i="76"/>
  <c r="D173" i="76"/>
  <c r="C173" i="76"/>
  <c r="B173" i="76"/>
  <c r="A173" i="76" s="1"/>
  <c r="G172" i="76"/>
  <c r="F172" i="76"/>
  <c r="E172" i="76"/>
  <c r="D172" i="76"/>
  <c r="C172" i="76"/>
  <c r="B172" i="76"/>
  <c r="A172" i="76" s="1"/>
  <c r="G171" i="76"/>
  <c r="F171" i="76"/>
  <c r="E171" i="76"/>
  <c r="D171" i="76"/>
  <c r="C171" i="76"/>
  <c r="B171" i="76"/>
  <c r="A171" i="76" s="1"/>
  <c r="G170" i="76"/>
  <c r="F170" i="76"/>
  <c r="E170" i="76"/>
  <c r="D170" i="76"/>
  <c r="C170" i="76"/>
  <c r="B170" i="76"/>
  <c r="A170" i="76" s="1"/>
  <c r="G169" i="76"/>
  <c r="F169" i="76"/>
  <c r="E169" i="76"/>
  <c r="D169" i="76"/>
  <c r="C169" i="76"/>
  <c r="B169" i="76"/>
  <c r="A169" i="76" s="1"/>
  <c r="G168" i="76"/>
  <c r="F168" i="76"/>
  <c r="E168" i="76"/>
  <c r="D168" i="76"/>
  <c r="C168" i="76"/>
  <c r="B168" i="76"/>
  <c r="A168" i="76" s="1"/>
  <c r="G167" i="76"/>
  <c r="F167" i="76"/>
  <c r="E167" i="76"/>
  <c r="D167" i="76"/>
  <c r="C167" i="76"/>
  <c r="B167" i="76"/>
  <c r="A167" i="76" s="1"/>
  <c r="G166" i="76"/>
  <c r="F166" i="76"/>
  <c r="E166" i="76"/>
  <c r="D166" i="76"/>
  <c r="C166" i="76"/>
  <c r="B166" i="76"/>
  <c r="A166" i="76" s="1"/>
  <c r="G165" i="76"/>
  <c r="F165" i="76"/>
  <c r="E165" i="76"/>
  <c r="D165" i="76"/>
  <c r="C165" i="76"/>
  <c r="B165" i="76"/>
  <c r="A165" i="76" s="1"/>
  <c r="G164" i="76"/>
  <c r="F164" i="76"/>
  <c r="E164" i="76"/>
  <c r="D164" i="76"/>
  <c r="C164" i="76"/>
  <c r="B164" i="76"/>
  <c r="A164" i="76" s="1"/>
  <c r="G163" i="76"/>
  <c r="F163" i="76"/>
  <c r="E163" i="76"/>
  <c r="D163" i="76"/>
  <c r="C163" i="76"/>
  <c r="B163" i="76"/>
  <c r="A163" i="76" s="1"/>
  <c r="G162" i="76"/>
  <c r="F162" i="76"/>
  <c r="E162" i="76"/>
  <c r="D162" i="76"/>
  <c r="C162" i="76"/>
  <c r="B162" i="76"/>
  <c r="A162" i="76" s="1"/>
  <c r="G161" i="76"/>
  <c r="F161" i="76"/>
  <c r="E161" i="76"/>
  <c r="D161" i="76"/>
  <c r="C161" i="76"/>
  <c r="B161" i="76"/>
  <c r="A161" i="76" s="1"/>
  <c r="G160" i="76"/>
  <c r="F160" i="76"/>
  <c r="E160" i="76"/>
  <c r="D160" i="76"/>
  <c r="C160" i="76"/>
  <c r="B160" i="76"/>
  <c r="A160" i="76" s="1"/>
  <c r="G159" i="76"/>
  <c r="F159" i="76"/>
  <c r="E159" i="76"/>
  <c r="D159" i="76"/>
  <c r="C159" i="76"/>
  <c r="B159" i="76"/>
  <c r="A159" i="76" s="1"/>
  <c r="G158" i="76"/>
  <c r="F158" i="76"/>
  <c r="E158" i="76"/>
  <c r="D158" i="76"/>
  <c r="C158" i="76"/>
  <c r="B158" i="76"/>
  <c r="A158" i="76" s="1"/>
  <c r="G157" i="76"/>
  <c r="F157" i="76"/>
  <c r="E157" i="76"/>
  <c r="D157" i="76"/>
  <c r="C157" i="76"/>
  <c r="B157" i="76"/>
  <c r="A157" i="76" s="1"/>
  <c r="G156" i="76"/>
  <c r="F156" i="76"/>
  <c r="E156" i="76"/>
  <c r="D156" i="76"/>
  <c r="C156" i="76"/>
  <c r="B156" i="76"/>
  <c r="A156" i="76" s="1"/>
  <c r="G155" i="76"/>
  <c r="F155" i="76"/>
  <c r="E155" i="76"/>
  <c r="D155" i="76"/>
  <c r="C155" i="76"/>
  <c r="B155" i="76"/>
  <c r="A155" i="76" s="1"/>
  <c r="G154" i="76"/>
  <c r="F154" i="76"/>
  <c r="E154" i="76"/>
  <c r="D154" i="76"/>
  <c r="C154" i="76"/>
  <c r="B154" i="76"/>
  <c r="A154" i="76" s="1"/>
  <c r="G153" i="76"/>
  <c r="F153" i="76"/>
  <c r="E153" i="76"/>
  <c r="D153" i="76"/>
  <c r="C153" i="76"/>
  <c r="B153" i="76"/>
  <c r="A153" i="76" s="1"/>
  <c r="G152" i="76"/>
  <c r="F152" i="76"/>
  <c r="E152" i="76"/>
  <c r="D152" i="76"/>
  <c r="C152" i="76"/>
  <c r="B152" i="76"/>
  <c r="A152" i="76" s="1"/>
  <c r="G151" i="76"/>
  <c r="F151" i="76"/>
  <c r="E151" i="76"/>
  <c r="D151" i="76"/>
  <c r="C151" i="76"/>
  <c r="B151" i="76"/>
  <c r="A151" i="76" s="1"/>
  <c r="G150" i="76"/>
  <c r="F150" i="76"/>
  <c r="E150" i="76"/>
  <c r="D150" i="76"/>
  <c r="C150" i="76"/>
  <c r="B150" i="76"/>
  <c r="A150" i="76" s="1"/>
  <c r="G149" i="76"/>
  <c r="F149" i="76"/>
  <c r="E149" i="76"/>
  <c r="D149" i="76"/>
  <c r="C149" i="76"/>
  <c r="B149" i="76"/>
  <c r="A149" i="76" s="1"/>
  <c r="G148" i="76"/>
  <c r="F148" i="76"/>
  <c r="E148" i="76"/>
  <c r="D148" i="76"/>
  <c r="C148" i="76"/>
  <c r="B148" i="76"/>
  <c r="A148" i="76" s="1"/>
  <c r="G147" i="76"/>
  <c r="F147" i="76"/>
  <c r="E147" i="76"/>
  <c r="D147" i="76"/>
  <c r="C147" i="76"/>
  <c r="B147" i="76"/>
  <c r="A147" i="76" s="1"/>
  <c r="G146" i="76"/>
  <c r="F146" i="76"/>
  <c r="E146" i="76"/>
  <c r="D146" i="76"/>
  <c r="C146" i="76"/>
  <c r="B146" i="76"/>
  <c r="A146" i="76" s="1"/>
  <c r="G145" i="76"/>
  <c r="F145" i="76"/>
  <c r="E145" i="76"/>
  <c r="D145" i="76"/>
  <c r="C145" i="76"/>
  <c r="B145" i="76"/>
  <c r="A145" i="76" s="1"/>
  <c r="G144" i="76"/>
  <c r="F144" i="76"/>
  <c r="E144" i="76"/>
  <c r="D144" i="76"/>
  <c r="C144" i="76"/>
  <c r="B144" i="76"/>
  <c r="A144" i="76" s="1"/>
  <c r="G143" i="76"/>
  <c r="F143" i="76"/>
  <c r="E143" i="76"/>
  <c r="D143" i="76"/>
  <c r="C143" i="76"/>
  <c r="B143" i="76"/>
  <c r="A143" i="76" s="1"/>
  <c r="G142" i="76"/>
  <c r="F142" i="76"/>
  <c r="E142" i="76"/>
  <c r="D142" i="76"/>
  <c r="C142" i="76"/>
  <c r="B142" i="76"/>
  <c r="A142" i="76" s="1"/>
  <c r="G141" i="76"/>
  <c r="F141" i="76"/>
  <c r="E141" i="76"/>
  <c r="D141" i="76"/>
  <c r="C141" i="76"/>
  <c r="B141" i="76"/>
  <c r="A141" i="76" s="1"/>
  <c r="G140" i="76"/>
  <c r="F140" i="76"/>
  <c r="E140" i="76"/>
  <c r="D140" i="76"/>
  <c r="C140" i="76"/>
  <c r="B140" i="76"/>
  <c r="A140" i="76" s="1"/>
  <c r="G139" i="76"/>
  <c r="F139" i="76"/>
  <c r="E139" i="76"/>
  <c r="D139" i="76"/>
  <c r="C139" i="76"/>
  <c r="B139" i="76"/>
  <c r="A139" i="76" s="1"/>
  <c r="G138" i="76"/>
  <c r="F138" i="76"/>
  <c r="E138" i="76"/>
  <c r="D138" i="76"/>
  <c r="C138" i="76"/>
  <c r="B138" i="76"/>
  <c r="A138" i="76" s="1"/>
  <c r="G137" i="76"/>
  <c r="F137" i="76"/>
  <c r="E137" i="76"/>
  <c r="D137" i="76"/>
  <c r="C137" i="76"/>
  <c r="B137" i="76"/>
  <c r="A137" i="76" s="1"/>
  <c r="G136" i="76"/>
  <c r="F136" i="76"/>
  <c r="E136" i="76"/>
  <c r="D136" i="76"/>
  <c r="C136" i="76"/>
  <c r="B136" i="76"/>
  <c r="A136" i="76" s="1"/>
  <c r="G135" i="76"/>
  <c r="F135" i="76"/>
  <c r="E135" i="76"/>
  <c r="D135" i="76"/>
  <c r="C135" i="76"/>
  <c r="B135" i="76"/>
  <c r="A135" i="76" s="1"/>
  <c r="G134" i="76"/>
  <c r="F134" i="76"/>
  <c r="E134" i="76"/>
  <c r="D134" i="76"/>
  <c r="C134" i="76"/>
  <c r="B134" i="76"/>
  <c r="A134" i="76" s="1"/>
  <c r="G133" i="76"/>
  <c r="F133" i="76"/>
  <c r="E133" i="76"/>
  <c r="D133" i="76"/>
  <c r="C133" i="76"/>
  <c r="B133" i="76"/>
  <c r="A133" i="76" s="1"/>
  <c r="G132" i="76"/>
  <c r="F132" i="76"/>
  <c r="E132" i="76"/>
  <c r="D132" i="76"/>
  <c r="C132" i="76"/>
  <c r="B132" i="76"/>
  <c r="A132" i="76" s="1"/>
  <c r="G131" i="76"/>
  <c r="F131" i="76"/>
  <c r="E131" i="76"/>
  <c r="D131" i="76"/>
  <c r="C131" i="76"/>
  <c r="B131" i="76"/>
  <c r="A131" i="76" s="1"/>
  <c r="G130" i="76"/>
  <c r="F130" i="76"/>
  <c r="E130" i="76"/>
  <c r="D130" i="76"/>
  <c r="C130" i="76"/>
  <c r="B130" i="76"/>
  <c r="A130" i="76" s="1"/>
  <c r="G129" i="76"/>
  <c r="F129" i="76"/>
  <c r="E129" i="76"/>
  <c r="D129" i="76"/>
  <c r="C129" i="76"/>
  <c r="B129" i="76"/>
  <c r="A129" i="76" s="1"/>
  <c r="G128" i="76"/>
  <c r="F128" i="76"/>
  <c r="E128" i="76"/>
  <c r="D128" i="76"/>
  <c r="C128" i="76"/>
  <c r="B128" i="76"/>
  <c r="A128" i="76" s="1"/>
  <c r="G127" i="76"/>
  <c r="F127" i="76"/>
  <c r="E127" i="76"/>
  <c r="D127" i="76"/>
  <c r="C127" i="76"/>
  <c r="B127" i="76"/>
  <c r="A127" i="76" s="1"/>
  <c r="G126" i="76"/>
  <c r="F126" i="76"/>
  <c r="E126" i="76"/>
  <c r="D126" i="76"/>
  <c r="C126" i="76"/>
  <c r="B126" i="76"/>
  <c r="A126" i="76" s="1"/>
  <c r="G125" i="76"/>
  <c r="F125" i="76"/>
  <c r="E125" i="76"/>
  <c r="D125" i="76"/>
  <c r="C125" i="76"/>
  <c r="B125" i="76"/>
  <c r="A125" i="76" s="1"/>
  <c r="G124" i="76"/>
  <c r="F124" i="76"/>
  <c r="E124" i="76"/>
  <c r="D124" i="76"/>
  <c r="C124" i="76"/>
  <c r="B124" i="76"/>
  <c r="A124" i="76" s="1"/>
  <c r="G123" i="76"/>
  <c r="F123" i="76"/>
  <c r="E123" i="76"/>
  <c r="D123" i="76"/>
  <c r="C123" i="76"/>
  <c r="B123" i="76"/>
  <c r="A123" i="76" s="1"/>
  <c r="G122" i="76"/>
  <c r="F122" i="76"/>
  <c r="E122" i="76"/>
  <c r="D122" i="76"/>
  <c r="C122" i="76"/>
  <c r="B122" i="76"/>
  <c r="A122" i="76" s="1"/>
  <c r="G121" i="76"/>
  <c r="F121" i="76"/>
  <c r="E121" i="76"/>
  <c r="D121" i="76"/>
  <c r="C121" i="76"/>
  <c r="B121" i="76"/>
  <c r="A121" i="76" s="1"/>
  <c r="G120" i="76"/>
  <c r="F120" i="76"/>
  <c r="E120" i="76"/>
  <c r="D120" i="76"/>
  <c r="C120" i="76"/>
  <c r="B120" i="76"/>
  <c r="A120" i="76" s="1"/>
  <c r="G119" i="76"/>
  <c r="F119" i="76"/>
  <c r="E119" i="76"/>
  <c r="D119" i="76"/>
  <c r="C119" i="76"/>
  <c r="B119" i="76"/>
  <c r="A119" i="76" s="1"/>
  <c r="G118" i="76"/>
  <c r="F118" i="76"/>
  <c r="E118" i="76"/>
  <c r="D118" i="76"/>
  <c r="C118" i="76"/>
  <c r="B118" i="76"/>
  <c r="A118" i="76" s="1"/>
  <c r="G117" i="76"/>
  <c r="F117" i="76"/>
  <c r="E117" i="76"/>
  <c r="D117" i="76"/>
  <c r="C117" i="76"/>
  <c r="B117" i="76"/>
  <c r="A117" i="76" s="1"/>
  <c r="G116" i="76"/>
  <c r="F116" i="76"/>
  <c r="E116" i="76"/>
  <c r="D116" i="76"/>
  <c r="C116" i="76"/>
  <c r="B116" i="76"/>
  <c r="A116" i="76" s="1"/>
  <c r="G115" i="76"/>
  <c r="F115" i="76"/>
  <c r="E115" i="76"/>
  <c r="D115" i="76"/>
  <c r="C115" i="76"/>
  <c r="B115" i="76"/>
  <c r="A115" i="76" s="1"/>
  <c r="G114" i="76"/>
  <c r="F114" i="76"/>
  <c r="E114" i="76"/>
  <c r="D114" i="76"/>
  <c r="C114" i="76"/>
  <c r="B114" i="76"/>
  <c r="A114" i="76" s="1"/>
  <c r="G113" i="76"/>
  <c r="F113" i="76"/>
  <c r="E113" i="76"/>
  <c r="D113" i="76"/>
  <c r="C113" i="76"/>
  <c r="B113" i="76"/>
  <c r="A113" i="76" s="1"/>
  <c r="G112" i="76"/>
  <c r="F112" i="76"/>
  <c r="E112" i="76"/>
  <c r="D112" i="76"/>
  <c r="C112" i="76"/>
  <c r="B112" i="76"/>
  <c r="A112" i="76" s="1"/>
  <c r="G111" i="76"/>
  <c r="F111" i="76"/>
  <c r="E111" i="76"/>
  <c r="D111" i="76"/>
  <c r="C111" i="76"/>
  <c r="B111" i="76"/>
  <c r="A111" i="76" s="1"/>
  <c r="G110" i="76"/>
  <c r="F110" i="76"/>
  <c r="E110" i="76"/>
  <c r="D110" i="76"/>
  <c r="C110" i="76"/>
  <c r="B110" i="76"/>
  <c r="A110" i="76" s="1"/>
  <c r="G109" i="76"/>
  <c r="F109" i="76"/>
  <c r="E109" i="76"/>
  <c r="D109" i="76"/>
  <c r="C109" i="76"/>
  <c r="B109" i="76"/>
  <c r="A109" i="76" s="1"/>
  <c r="G108" i="76"/>
  <c r="F108" i="76"/>
  <c r="E108" i="76"/>
  <c r="D108" i="76"/>
  <c r="C108" i="76"/>
  <c r="B108" i="76"/>
  <c r="A108" i="76" s="1"/>
  <c r="G107" i="76"/>
  <c r="F107" i="76"/>
  <c r="E107" i="76"/>
  <c r="D107" i="76"/>
  <c r="C107" i="76"/>
  <c r="B107" i="76"/>
  <c r="A107" i="76" s="1"/>
  <c r="G106" i="76"/>
  <c r="F106" i="76"/>
  <c r="E106" i="76"/>
  <c r="D106" i="76"/>
  <c r="C106" i="76"/>
  <c r="B106" i="76"/>
  <c r="A106" i="76" s="1"/>
  <c r="G105" i="76"/>
  <c r="F105" i="76"/>
  <c r="E105" i="76"/>
  <c r="D105" i="76"/>
  <c r="C105" i="76"/>
  <c r="B105" i="76"/>
  <c r="A105" i="76" s="1"/>
  <c r="G104" i="76"/>
  <c r="F104" i="76"/>
  <c r="E104" i="76"/>
  <c r="D104" i="76"/>
  <c r="C104" i="76"/>
  <c r="B104" i="76"/>
  <c r="A104" i="76" s="1"/>
  <c r="G103" i="76"/>
  <c r="F103" i="76"/>
  <c r="E103" i="76"/>
  <c r="D103" i="76"/>
  <c r="C103" i="76"/>
  <c r="B103" i="76"/>
  <c r="A103" i="76" s="1"/>
  <c r="G102" i="76"/>
  <c r="F102" i="76"/>
  <c r="E102" i="76"/>
  <c r="D102" i="76"/>
  <c r="C102" i="76"/>
  <c r="B102" i="76"/>
  <c r="A102" i="76" s="1"/>
  <c r="G101" i="76"/>
  <c r="F101" i="76"/>
  <c r="E101" i="76"/>
  <c r="D101" i="76"/>
  <c r="C101" i="76"/>
  <c r="B101" i="76"/>
  <c r="A101" i="76" s="1"/>
  <c r="G100" i="76"/>
  <c r="F100" i="76"/>
  <c r="E100" i="76"/>
  <c r="D100" i="76"/>
  <c r="C100" i="76"/>
  <c r="B100" i="76"/>
  <c r="A100" i="76" s="1"/>
  <c r="G99" i="76"/>
  <c r="F99" i="76"/>
  <c r="E99" i="76"/>
  <c r="D99" i="76"/>
  <c r="C99" i="76"/>
  <c r="B99" i="76"/>
  <c r="A99" i="76" s="1"/>
  <c r="G98" i="76"/>
  <c r="F98" i="76"/>
  <c r="E98" i="76"/>
  <c r="D98" i="76"/>
  <c r="C98" i="76"/>
  <c r="B98" i="76"/>
  <c r="A98" i="76" s="1"/>
  <c r="G97" i="76"/>
  <c r="F97" i="76"/>
  <c r="E97" i="76"/>
  <c r="D97" i="76"/>
  <c r="C97" i="76"/>
  <c r="B97" i="76"/>
  <c r="A97" i="76" s="1"/>
  <c r="G96" i="76"/>
  <c r="F96" i="76"/>
  <c r="E96" i="76"/>
  <c r="D96" i="76"/>
  <c r="C96" i="76"/>
  <c r="B96" i="76"/>
  <c r="A96" i="76" s="1"/>
  <c r="G95" i="76"/>
  <c r="F95" i="76"/>
  <c r="E95" i="76"/>
  <c r="D95" i="76"/>
  <c r="C95" i="76"/>
  <c r="B95" i="76"/>
  <c r="A95" i="76" s="1"/>
  <c r="G94" i="76"/>
  <c r="F94" i="76"/>
  <c r="E94" i="76"/>
  <c r="D94" i="76"/>
  <c r="C94" i="76"/>
  <c r="B94" i="76"/>
  <c r="A94" i="76" s="1"/>
  <c r="G93" i="76"/>
  <c r="F93" i="76"/>
  <c r="E93" i="76"/>
  <c r="D93" i="76"/>
  <c r="C93" i="76"/>
  <c r="B93" i="76"/>
  <c r="A93" i="76" s="1"/>
  <c r="G92" i="76"/>
  <c r="F92" i="76"/>
  <c r="E92" i="76"/>
  <c r="D92" i="76"/>
  <c r="C92" i="76"/>
  <c r="B92" i="76"/>
  <c r="A92" i="76" s="1"/>
  <c r="G91" i="76"/>
  <c r="F91" i="76"/>
  <c r="E91" i="76"/>
  <c r="D91" i="76"/>
  <c r="C91" i="76"/>
  <c r="B91" i="76"/>
  <c r="A91" i="76" s="1"/>
  <c r="G90" i="76"/>
  <c r="F90" i="76"/>
  <c r="E90" i="76"/>
  <c r="D90" i="76"/>
  <c r="C90" i="76"/>
  <c r="B90" i="76"/>
  <c r="A90" i="76" s="1"/>
  <c r="G89" i="76"/>
  <c r="F89" i="76"/>
  <c r="E89" i="76"/>
  <c r="D89" i="76"/>
  <c r="C89" i="76"/>
  <c r="B89" i="76"/>
  <c r="A89" i="76" s="1"/>
  <c r="G88" i="76"/>
  <c r="F88" i="76"/>
  <c r="E88" i="76"/>
  <c r="D88" i="76"/>
  <c r="C88" i="76"/>
  <c r="B88" i="76"/>
  <c r="A88" i="76" s="1"/>
  <c r="G87" i="76"/>
  <c r="F87" i="76"/>
  <c r="E87" i="76"/>
  <c r="D87" i="76"/>
  <c r="C87" i="76"/>
  <c r="B87" i="76"/>
  <c r="A87" i="76" s="1"/>
  <c r="G86" i="76"/>
  <c r="F86" i="76"/>
  <c r="E86" i="76"/>
  <c r="D86" i="76"/>
  <c r="C86" i="76"/>
  <c r="B86" i="76"/>
  <c r="A86" i="76" s="1"/>
  <c r="G85" i="76"/>
  <c r="F85" i="76"/>
  <c r="E85" i="76"/>
  <c r="D85" i="76"/>
  <c r="C85" i="76"/>
  <c r="B85" i="76"/>
  <c r="A85" i="76" s="1"/>
  <c r="G84" i="76"/>
  <c r="F84" i="76"/>
  <c r="E84" i="76"/>
  <c r="D84" i="76"/>
  <c r="C84" i="76"/>
  <c r="B84" i="76"/>
  <c r="A84" i="76" s="1"/>
  <c r="G83" i="76"/>
  <c r="F83" i="76"/>
  <c r="E83" i="76"/>
  <c r="D83" i="76"/>
  <c r="C83" i="76"/>
  <c r="B83" i="76"/>
  <c r="A83" i="76" s="1"/>
  <c r="G82" i="76"/>
  <c r="F82" i="76"/>
  <c r="E82" i="76"/>
  <c r="D82" i="76"/>
  <c r="C82" i="76"/>
  <c r="B82" i="76"/>
  <c r="A82" i="76" s="1"/>
  <c r="G81" i="76"/>
  <c r="F81" i="76"/>
  <c r="E81" i="76"/>
  <c r="D81" i="76"/>
  <c r="C81" i="76"/>
  <c r="B81" i="76"/>
  <c r="A81" i="76" s="1"/>
  <c r="G80" i="76"/>
  <c r="F80" i="76"/>
  <c r="E80" i="76"/>
  <c r="D80" i="76"/>
  <c r="C80" i="76"/>
  <c r="B80" i="76"/>
  <c r="A80" i="76" s="1"/>
  <c r="G79" i="76"/>
  <c r="F79" i="76"/>
  <c r="E79" i="76"/>
  <c r="D79" i="76"/>
  <c r="C79" i="76"/>
  <c r="B79" i="76"/>
  <c r="A79" i="76" s="1"/>
  <c r="G78" i="76"/>
  <c r="F78" i="76"/>
  <c r="E78" i="76"/>
  <c r="D78" i="76"/>
  <c r="C78" i="76"/>
  <c r="B78" i="76"/>
  <c r="A78" i="76" s="1"/>
  <c r="G77" i="76"/>
  <c r="F77" i="76"/>
  <c r="E77" i="76"/>
  <c r="D77" i="76"/>
  <c r="C77" i="76"/>
  <c r="B77" i="76"/>
  <c r="A77" i="76" s="1"/>
  <c r="G76" i="76"/>
  <c r="F76" i="76"/>
  <c r="E76" i="76"/>
  <c r="D76" i="76"/>
  <c r="C76" i="76"/>
  <c r="B76" i="76"/>
  <c r="A76" i="76" s="1"/>
  <c r="G75" i="76"/>
  <c r="F75" i="76"/>
  <c r="E75" i="76"/>
  <c r="D75" i="76"/>
  <c r="C75" i="76"/>
  <c r="B75" i="76"/>
  <c r="A75" i="76" s="1"/>
  <c r="G74" i="76"/>
  <c r="F74" i="76"/>
  <c r="E74" i="76"/>
  <c r="D74" i="76"/>
  <c r="C74" i="76"/>
  <c r="B74" i="76"/>
  <c r="A74" i="76" s="1"/>
  <c r="G73" i="76"/>
  <c r="F73" i="76"/>
  <c r="E73" i="76"/>
  <c r="D73" i="76"/>
  <c r="C73" i="76"/>
  <c r="B73" i="76"/>
  <c r="A73" i="76" s="1"/>
  <c r="G72" i="76"/>
  <c r="F72" i="76"/>
  <c r="E72" i="76"/>
  <c r="D72" i="76"/>
  <c r="C72" i="76"/>
  <c r="B72" i="76"/>
  <c r="A72" i="76" s="1"/>
  <c r="G71" i="76"/>
  <c r="F71" i="76"/>
  <c r="E71" i="76"/>
  <c r="D71" i="76"/>
  <c r="C71" i="76"/>
  <c r="B71" i="76"/>
  <c r="A71" i="76" s="1"/>
  <c r="G70" i="76"/>
  <c r="F70" i="76"/>
  <c r="E70" i="76"/>
  <c r="D70" i="76"/>
  <c r="C70" i="76"/>
  <c r="B70" i="76"/>
  <c r="A70" i="76" s="1"/>
  <c r="G69" i="76"/>
  <c r="F69" i="76"/>
  <c r="E69" i="76"/>
  <c r="D69" i="76"/>
  <c r="C69" i="76"/>
  <c r="B69" i="76"/>
  <c r="A69" i="76" s="1"/>
  <c r="G68" i="76"/>
  <c r="F68" i="76"/>
  <c r="E68" i="76"/>
  <c r="D68" i="76"/>
  <c r="C68" i="76"/>
  <c r="B68" i="76"/>
  <c r="A68" i="76" s="1"/>
  <c r="G67" i="76"/>
  <c r="F67" i="76"/>
  <c r="E67" i="76"/>
  <c r="D67" i="76"/>
  <c r="C67" i="76"/>
  <c r="B67" i="76"/>
  <c r="A67" i="76" s="1"/>
  <c r="G66" i="76"/>
  <c r="F66" i="76"/>
  <c r="E66" i="76"/>
  <c r="D66" i="76"/>
  <c r="C66" i="76"/>
  <c r="B66" i="76"/>
  <c r="A66" i="76" s="1"/>
  <c r="G65" i="76"/>
  <c r="F65" i="76"/>
  <c r="E65" i="76"/>
  <c r="D65" i="76"/>
  <c r="C65" i="76"/>
  <c r="B65" i="76"/>
  <c r="A65" i="76" s="1"/>
  <c r="G64" i="76"/>
  <c r="F64" i="76"/>
  <c r="E64" i="76"/>
  <c r="D64" i="76"/>
  <c r="C64" i="76"/>
  <c r="B64" i="76"/>
  <c r="A64" i="76" s="1"/>
  <c r="G63" i="76"/>
  <c r="F63" i="76"/>
  <c r="E63" i="76"/>
  <c r="D63" i="76"/>
  <c r="C63" i="76"/>
  <c r="B63" i="76"/>
  <c r="A63" i="76" s="1"/>
  <c r="G62" i="76"/>
  <c r="F62" i="76"/>
  <c r="E62" i="76"/>
  <c r="D62" i="76"/>
  <c r="C62" i="76"/>
  <c r="B62" i="76"/>
  <c r="A62" i="76" s="1"/>
  <c r="G61" i="76"/>
  <c r="F61" i="76"/>
  <c r="E61" i="76"/>
  <c r="D61" i="76"/>
  <c r="C61" i="76"/>
  <c r="B61" i="76"/>
  <c r="A61" i="76" s="1"/>
  <c r="G60" i="76"/>
  <c r="F60" i="76"/>
  <c r="E60" i="76"/>
  <c r="D60" i="76"/>
  <c r="C60" i="76"/>
  <c r="B60" i="76"/>
  <c r="A60" i="76" s="1"/>
  <c r="G59" i="76"/>
  <c r="F59" i="76"/>
  <c r="E59" i="76"/>
  <c r="D59" i="76"/>
  <c r="C59" i="76"/>
  <c r="B59" i="76"/>
  <c r="A59" i="76" s="1"/>
  <c r="G58" i="76"/>
  <c r="F58" i="76"/>
  <c r="E58" i="76"/>
  <c r="D58" i="76"/>
  <c r="C58" i="76"/>
  <c r="B58" i="76"/>
  <c r="A58" i="76" s="1"/>
  <c r="G57" i="76"/>
  <c r="F57" i="76"/>
  <c r="E57" i="76"/>
  <c r="D57" i="76"/>
  <c r="C57" i="76"/>
  <c r="B57" i="76"/>
  <c r="A57" i="76" s="1"/>
  <c r="G56" i="76"/>
  <c r="F56" i="76"/>
  <c r="E56" i="76"/>
  <c r="D56" i="76"/>
  <c r="C56" i="76"/>
  <c r="B56" i="76"/>
  <c r="A56" i="76" s="1"/>
  <c r="G55" i="76"/>
  <c r="F55" i="76"/>
  <c r="E55" i="76"/>
  <c r="D55" i="76"/>
  <c r="C55" i="76"/>
  <c r="B55" i="76"/>
  <c r="A55" i="76" s="1"/>
  <c r="G54" i="76"/>
  <c r="F54" i="76"/>
  <c r="E54" i="76"/>
  <c r="D54" i="76"/>
  <c r="C54" i="76"/>
  <c r="B54" i="76"/>
  <c r="A54" i="76" s="1"/>
  <c r="G53" i="76"/>
  <c r="F53" i="76"/>
  <c r="E53" i="76"/>
  <c r="D53" i="76"/>
  <c r="C53" i="76"/>
  <c r="B53" i="76"/>
  <c r="A53" i="76" s="1"/>
  <c r="G52" i="76"/>
  <c r="F52" i="76"/>
  <c r="E52" i="76"/>
  <c r="D52" i="76"/>
  <c r="C52" i="76"/>
  <c r="B52" i="76"/>
  <c r="A52" i="76" s="1"/>
  <c r="G51" i="76"/>
  <c r="F51" i="76"/>
  <c r="E51" i="76"/>
  <c r="D51" i="76"/>
  <c r="C51" i="76"/>
  <c r="B51" i="76"/>
  <c r="A51" i="76" s="1"/>
  <c r="G50" i="76"/>
  <c r="F50" i="76"/>
  <c r="E50" i="76"/>
  <c r="D50" i="76"/>
  <c r="C50" i="76"/>
  <c r="B50" i="76"/>
  <c r="A50" i="76" s="1"/>
  <c r="G49" i="76"/>
  <c r="F49" i="76"/>
  <c r="E49" i="76"/>
  <c r="D49" i="76"/>
  <c r="C49" i="76"/>
  <c r="B49" i="76"/>
  <c r="A49" i="76" s="1"/>
  <c r="G48" i="76"/>
  <c r="F48" i="76"/>
  <c r="E48" i="76"/>
  <c r="D48" i="76"/>
  <c r="C48" i="76"/>
  <c r="B48" i="76"/>
  <c r="A48" i="76" s="1"/>
  <c r="G47" i="76"/>
  <c r="F47" i="76"/>
  <c r="E47" i="76"/>
  <c r="D47" i="76"/>
  <c r="C47" i="76"/>
  <c r="B47" i="76"/>
  <c r="A47" i="76" s="1"/>
  <c r="G46" i="76"/>
  <c r="F46" i="76"/>
  <c r="E46" i="76"/>
  <c r="D46" i="76"/>
  <c r="C46" i="76"/>
  <c r="B46" i="76"/>
  <c r="A46" i="76" s="1"/>
  <c r="G45" i="76"/>
  <c r="F45" i="76"/>
  <c r="E45" i="76"/>
  <c r="D45" i="76"/>
  <c r="C45" i="76"/>
  <c r="B45" i="76"/>
  <c r="A45" i="76" s="1"/>
  <c r="G44" i="76"/>
  <c r="F44" i="76"/>
  <c r="E44" i="76"/>
  <c r="D44" i="76"/>
  <c r="C44" i="76"/>
  <c r="B44" i="76"/>
  <c r="A44" i="76" s="1"/>
  <c r="G43" i="76"/>
  <c r="F43" i="76"/>
  <c r="E43" i="76"/>
  <c r="D43" i="76"/>
  <c r="C43" i="76"/>
  <c r="B43" i="76"/>
  <c r="A43" i="76" s="1"/>
  <c r="G42" i="76"/>
  <c r="F42" i="76"/>
  <c r="E42" i="76"/>
  <c r="D42" i="76"/>
  <c r="C42" i="76"/>
  <c r="B42" i="76"/>
  <c r="A42" i="76" s="1"/>
  <c r="G41" i="76"/>
  <c r="F41" i="76"/>
  <c r="E41" i="76"/>
  <c r="D41" i="76"/>
  <c r="C41" i="76"/>
  <c r="B41" i="76"/>
  <c r="G40" i="76"/>
  <c r="F40" i="76"/>
  <c r="E40" i="76"/>
  <c r="D40" i="76"/>
  <c r="C40" i="76"/>
  <c r="B40" i="76"/>
  <c r="A40" i="76" s="1"/>
  <c r="G39" i="76"/>
  <c r="F39" i="76"/>
  <c r="E39" i="76"/>
  <c r="D39" i="76"/>
  <c r="C39" i="76"/>
  <c r="B39" i="76"/>
  <c r="A39" i="76" s="1"/>
  <c r="G38" i="76"/>
  <c r="F38" i="76"/>
  <c r="E38" i="76"/>
  <c r="D38" i="76"/>
  <c r="C38" i="76"/>
  <c r="B38" i="76"/>
  <c r="A38" i="76" s="1"/>
  <c r="G37" i="76"/>
  <c r="F37" i="76"/>
  <c r="E37" i="76"/>
  <c r="D37" i="76"/>
  <c r="C37" i="76"/>
  <c r="B37" i="76"/>
  <c r="A37" i="76" s="1"/>
  <c r="G36" i="76"/>
  <c r="F36" i="76"/>
  <c r="E36" i="76"/>
  <c r="D36" i="76"/>
  <c r="C36" i="76"/>
  <c r="B36" i="76"/>
  <c r="A36" i="76" s="1"/>
  <c r="G35" i="76"/>
  <c r="F35" i="76"/>
  <c r="E35" i="76"/>
  <c r="D35" i="76"/>
  <c r="C35" i="76"/>
  <c r="B35" i="76"/>
  <c r="A35" i="76" s="1"/>
  <c r="G34" i="76"/>
  <c r="F34" i="76"/>
  <c r="E34" i="76"/>
  <c r="D34" i="76"/>
  <c r="C34" i="76"/>
  <c r="B34" i="76"/>
  <c r="A34" i="76" s="1"/>
  <c r="G33" i="76"/>
  <c r="F33" i="76"/>
  <c r="E33" i="76"/>
  <c r="D33" i="76"/>
  <c r="C33" i="76"/>
  <c r="B33" i="76"/>
  <c r="A33" i="76" s="1"/>
  <c r="G32" i="76"/>
  <c r="F32" i="76"/>
  <c r="E32" i="76"/>
  <c r="D32" i="76"/>
  <c r="C32" i="76"/>
  <c r="B32" i="76"/>
  <c r="A32" i="76" s="1"/>
  <c r="G31" i="76"/>
  <c r="F31" i="76"/>
  <c r="E31" i="76"/>
  <c r="D31" i="76"/>
  <c r="C31" i="76"/>
  <c r="B31" i="76"/>
  <c r="A31" i="76" s="1"/>
  <c r="G30" i="76"/>
  <c r="F30" i="76"/>
  <c r="E30" i="76"/>
  <c r="D30" i="76"/>
  <c r="C30" i="76"/>
  <c r="B30" i="76"/>
  <c r="A30" i="76" s="1"/>
  <c r="G29" i="76"/>
  <c r="F29" i="76"/>
  <c r="E29" i="76"/>
  <c r="D29" i="76"/>
  <c r="C29" i="76"/>
  <c r="B29" i="76"/>
  <c r="A29" i="76" s="1"/>
  <c r="G28" i="76"/>
  <c r="F28" i="76"/>
  <c r="E28" i="76"/>
  <c r="D28" i="76"/>
  <c r="C28" i="76"/>
  <c r="B28" i="76"/>
  <c r="A28" i="76" s="1"/>
  <c r="G27" i="76"/>
  <c r="F27" i="76"/>
  <c r="E27" i="76"/>
  <c r="D27" i="76"/>
  <c r="C27" i="76"/>
  <c r="B27" i="76"/>
  <c r="A27" i="76" s="1"/>
  <c r="G26" i="76"/>
  <c r="F26" i="76"/>
  <c r="E26" i="76"/>
  <c r="D26" i="76"/>
  <c r="C26" i="76"/>
  <c r="B26" i="76"/>
  <c r="A26" i="76" s="1"/>
  <c r="G25" i="76"/>
  <c r="F25" i="76"/>
  <c r="E25" i="76"/>
  <c r="D25" i="76"/>
  <c r="C25" i="76"/>
  <c r="B25" i="76"/>
  <c r="A25" i="76" s="1"/>
  <c r="G24" i="76"/>
  <c r="F24" i="76"/>
  <c r="E24" i="76"/>
  <c r="D24" i="76"/>
  <c r="C24" i="76"/>
  <c r="B24" i="76"/>
  <c r="A24" i="76" s="1"/>
  <c r="G23" i="76"/>
  <c r="F23" i="76"/>
  <c r="E23" i="76"/>
  <c r="D23" i="76"/>
  <c r="C23" i="76"/>
  <c r="B23" i="76"/>
  <c r="A23" i="76" s="1"/>
  <c r="G22" i="76"/>
  <c r="F22" i="76"/>
  <c r="E22" i="76"/>
  <c r="D22" i="76"/>
  <c r="C22" i="76"/>
  <c r="B22" i="76"/>
  <c r="A22" i="76" s="1"/>
  <c r="G21" i="76"/>
  <c r="F21" i="76"/>
  <c r="E21" i="76"/>
  <c r="D21" i="76"/>
  <c r="C21" i="76"/>
  <c r="B21" i="76"/>
  <c r="A21" i="76" s="1"/>
  <c r="G20" i="76"/>
  <c r="F20" i="76"/>
  <c r="E20" i="76"/>
  <c r="D20" i="76"/>
  <c r="C20" i="76"/>
  <c r="B20" i="76"/>
  <c r="A20" i="76" s="1"/>
  <c r="G19" i="76"/>
  <c r="F19" i="76"/>
  <c r="E19" i="76"/>
  <c r="D19" i="76"/>
  <c r="C19" i="76"/>
  <c r="B19" i="76"/>
  <c r="A19" i="76" s="1"/>
  <c r="G18" i="76"/>
  <c r="F18" i="76"/>
  <c r="E18" i="76"/>
  <c r="D18" i="76"/>
  <c r="C18" i="76"/>
  <c r="B18" i="76"/>
  <c r="A18" i="76" s="1"/>
  <c r="G17" i="76"/>
  <c r="F17" i="76"/>
  <c r="E17" i="76"/>
  <c r="D17" i="76"/>
  <c r="C17" i="76"/>
  <c r="B17" i="76"/>
  <c r="A17" i="76" s="1"/>
  <c r="G16" i="76"/>
  <c r="F16" i="76"/>
  <c r="E16" i="76"/>
  <c r="D16" i="76"/>
  <c r="C16" i="76"/>
  <c r="B16" i="76"/>
  <c r="A16" i="76" s="1"/>
  <c r="G15" i="76"/>
  <c r="F15" i="76"/>
  <c r="E15" i="76"/>
  <c r="D15" i="76"/>
  <c r="C15" i="76"/>
  <c r="B15" i="76"/>
  <c r="A15" i="76" s="1"/>
  <c r="G14" i="76"/>
  <c r="F14" i="76"/>
  <c r="E14" i="76"/>
  <c r="D14" i="76"/>
  <c r="C14" i="76"/>
  <c r="B14" i="76"/>
  <c r="A14" i="76" s="1"/>
  <c r="G13" i="76"/>
  <c r="F13" i="76"/>
  <c r="E13" i="76"/>
  <c r="D13" i="76"/>
  <c r="C13" i="76"/>
  <c r="B13" i="76"/>
  <c r="A13" i="76" s="1"/>
  <c r="G12" i="76"/>
  <c r="F12" i="76"/>
  <c r="E12" i="76"/>
  <c r="D12" i="76"/>
  <c r="C12" i="76"/>
  <c r="B12" i="76"/>
  <c r="A12" i="76" s="1"/>
  <c r="G11" i="76"/>
  <c r="F11" i="76"/>
  <c r="E11" i="76"/>
  <c r="D11" i="76"/>
  <c r="C11" i="76"/>
  <c r="B11" i="76"/>
  <c r="A11" i="76" s="1"/>
  <c r="G10" i="76"/>
  <c r="F10" i="76"/>
  <c r="E10" i="76"/>
  <c r="D10" i="76"/>
  <c r="C10" i="76"/>
  <c r="B10" i="76"/>
  <c r="A10" i="76" s="1"/>
  <c r="G9" i="76"/>
  <c r="F9" i="76"/>
  <c r="E9" i="76"/>
  <c r="D9" i="76"/>
  <c r="C9" i="76"/>
  <c r="B9" i="76"/>
  <c r="A9" i="76" s="1"/>
  <c r="G8" i="76"/>
  <c r="F8" i="76"/>
  <c r="E8" i="76"/>
  <c r="D8" i="76"/>
  <c r="C8" i="76"/>
  <c r="B8" i="76"/>
  <c r="A8" i="76" s="1"/>
  <c r="G7" i="76"/>
  <c r="F7" i="76"/>
  <c r="E7" i="76"/>
  <c r="D7" i="76"/>
  <c r="C7" i="76"/>
  <c r="B7" i="76"/>
  <c r="A7" i="76" s="1"/>
  <c r="G6" i="76"/>
  <c r="F6" i="76"/>
  <c r="E6" i="76"/>
  <c r="D6" i="76"/>
  <c r="C6" i="76"/>
  <c r="B6" i="76"/>
  <c r="A6" i="76" s="1"/>
  <c r="G5" i="76"/>
  <c r="F5" i="76"/>
  <c r="E5" i="76"/>
  <c r="D5" i="76"/>
  <c r="C5" i="76"/>
  <c r="B5" i="76"/>
  <c r="A5" i="76" s="1"/>
  <c r="G4" i="76"/>
  <c r="F4" i="76"/>
  <c r="E4" i="76"/>
  <c r="D4" i="76"/>
  <c r="C4" i="76"/>
  <c r="B4" i="76"/>
  <c r="A4" i="76" s="1"/>
  <c r="G3" i="76"/>
  <c r="F3" i="76"/>
  <c r="E3" i="76"/>
  <c r="D3" i="76"/>
  <c r="C3" i="76"/>
  <c r="B3" i="76"/>
  <c r="A3" i="76" s="1"/>
  <c r="A381" i="77"/>
  <c r="A373" i="77"/>
  <c r="A351" i="77"/>
  <c r="A343" i="77"/>
  <c r="A321" i="77"/>
  <c r="A313" i="77"/>
  <c r="A291" i="77"/>
  <c r="A283" i="77"/>
  <c r="A253" i="77"/>
  <c r="A245" i="77"/>
  <c r="A223" i="77"/>
  <c r="A215" i="77"/>
  <c r="A193" i="77"/>
  <c r="A185" i="77"/>
  <c r="A163" i="77"/>
  <c r="A155" i="77"/>
  <c r="A125" i="77"/>
  <c r="A109" i="77"/>
  <c r="A79" i="77"/>
  <c r="A73" i="77"/>
  <c r="A41" i="77"/>
  <c r="A33" i="77"/>
  <c r="A393" i="76"/>
  <c r="A329" i="76"/>
  <c r="A265" i="76"/>
  <c r="A41" i="76"/>
  <c r="G395" i="75"/>
  <c r="F395" i="75"/>
  <c r="E395" i="75"/>
  <c r="D395" i="75"/>
  <c r="C395" i="75"/>
  <c r="B395" i="75"/>
  <c r="G394" i="75"/>
  <c r="F394" i="75"/>
  <c r="E394" i="75"/>
  <c r="D394" i="75"/>
  <c r="C394" i="75"/>
  <c r="B394" i="75"/>
  <c r="G393" i="75"/>
  <c r="F393" i="75"/>
  <c r="E393" i="75"/>
  <c r="D393" i="75"/>
  <c r="C393" i="75"/>
  <c r="B393" i="75"/>
  <c r="G392" i="75"/>
  <c r="F392" i="75"/>
  <c r="E392" i="75"/>
  <c r="D392" i="75"/>
  <c r="C392" i="75"/>
  <c r="B392" i="75"/>
  <c r="G391" i="75"/>
  <c r="F391" i="75"/>
  <c r="E391" i="75"/>
  <c r="D391" i="75"/>
  <c r="C391" i="75"/>
  <c r="B391" i="75"/>
  <c r="G390" i="75"/>
  <c r="F390" i="75"/>
  <c r="E390" i="75"/>
  <c r="D390" i="75"/>
  <c r="C390" i="75"/>
  <c r="B390" i="75"/>
  <c r="G389" i="75"/>
  <c r="F389" i="75"/>
  <c r="E389" i="75"/>
  <c r="D389" i="75"/>
  <c r="C389" i="75"/>
  <c r="B389" i="75"/>
  <c r="G388" i="75"/>
  <c r="F388" i="75"/>
  <c r="E388" i="75"/>
  <c r="D388" i="75"/>
  <c r="C388" i="75"/>
  <c r="B388" i="75"/>
  <c r="G387" i="75"/>
  <c r="F387" i="75"/>
  <c r="E387" i="75"/>
  <c r="D387" i="75"/>
  <c r="C387" i="75"/>
  <c r="B387" i="75"/>
  <c r="G386" i="75"/>
  <c r="F386" i="75"/>
  <c r="E386" i="75"/>
  <c r="D386" i="75"/>
  <c r="C386" i="75"/>
  <c r="B386" i="75"/>
  <c r="G385" i="75"/>
  <c r="F385" i="75"/>
  <c r="E385" i="75"/>
  <c r="D385" i="75"/>
  <c r="C385" i="75"/>
  <c r="B385" i="75"/>
  <c r="G384" i="75"/>
  <c r="F384" i="75"/>
  <c r="E384" i="75"/>
  <c r="D384" i="75"/>
  <c r="C384" i="75"/>
  <c r="B384" i="75"/>
  <c r="G383" i="75"/>
  <c r="F383" i="75"/>
  <c r="E383" i="75"/>
  <c r="D383" i="75"/>
  <c r="C383" i="75"/>
  <c r="B383" i="75"/>
  <c r="G382" i="75"/>
  <c r="F382" i="75"/>
  <c r="E382" i="75"/>
  <c r="D382" i="75"/>
  <c r="C382" i="75"/>
  <c r="B382" i="75"/>
  <c r="G381" i="75"/>
  <c r="F381" i="75"/>
  <c r="E381" i="75"/>
  <c r="D381" i="75"/>
  <c r="C381" i="75"/>
  <c r="B381" i="75"/>
  <c r="G380" i="75"/>
  <c r="F380" i="75"/>
  <c r="E380" i="75"/>
  <c r="D380" i="75"/>
  <c r="C380" i="75"/>
  <c r="B380" i="75"/>
  <c r="G379" i="75"/>
  <c r="F379" i="75"/>
  <c r="E379" i="75"/>
  <c r="D379" i="75"/>
  <c r="C379" i="75"/>
  <c r="B379" i="75"/>
  <c r="G378" i="75"/>
  <c r="F378" i="75"/>
  <c r="E378" i="75"/>
  <c r="D378" i="75"/>
  <c r="C378" i="75"/>
  <c r="B378" i="75"/>
  <c r="G377" i="75"/>
  <c r="F377" i="75"/>
  <c r="E377" i="75"/>
  <c r="D377" i="75"/>
  <c r="C377" i="75"/>
  <c r="B377" i="75"/>
  <c r="G376" i="75"/>
  <c r="F376" i="75"/>
  <c r="E376" i="75"/>
  <c r="D376" i="75"/>
  <c r="C376" i="75"/>
  <c r="B376" i="75"/>
  <c r="G375" i="75"/>
  <c r="F375" i="75"/>
  <c r="E375" i="75"/>
  <c r="D375" i="75"/>
  <c r="C375" i="75"/>
  <c r="B375" i="75"/>
  <c r="G374" i="75"/>
  <c r="F374" i="75"/>
  <c r="E374" i="75"/>
  <c r="D374" i="75"/>
  <c r="C374" i="75"/>
  <c r="B374" i="75"/>
  <c r="G373" i="75"/>
  <c r="F373" i="75"/>
  <c r="E373" i="75"/>
  <c r="D373" i="75"/>
  <c r="C373" i="75"/>
  <c r="B373" i="75"/>
  <c r="G372" i="75"/>
  <c r="F372" i="75"/>
  <c r="E372" i="75"/>
  <c r="D372" i="75"/>
  <c r="C372" i="75"/>
  <c r="B372" i="75"/>
  <c r="G371" i="75"/>
  <c r="F371" i="75"/>
  <c r="E371" i="75"/>
  <c r="D371" i="75"/>
  <c r="C371" i="75"/>
  <c r="B371" i="75"/>
  <c r="G370" i="75"/>
  <c r="F370" i="75"/>
  <c r="E370" i="75"/>
  <c r="D370" i="75"/>
  <c r="C370" i="75"/>
  <c r="B370" i="75"/>
  <c r="G369" i="75"/>
  <c r="F369" i="75"/>
  <c r="E369" i="75"/>
  <c r="D369" i="75"/>
  <c r="C369" i="75"/>
  <c r="B369" i="75"/>
  <c r="G368" i="75"/>
  <c r="F368" i="75"/>
  <c r="E368" i="75"/>
  <c r="D368" i="75"/>
  <c r="C368" i="75"/>
  <c r="B368" i="75"/>
  <c r="G367" i="75"/>
  <c r="F367" i="75"/>
  <c r="E367" i="75"/>
  <c r="D367" i="75"/>
  <c r="C367" i="75"/>
  <c r="B367" i="75"/>
  <c r="G366" i="75"/>
  <c r="F366" i="75"/>
  <c r="E366" i="75"/>
  <c r="D366" i="75"/>
  <c r="C366" i="75"/>
  <c r="B366" i="75"/>
  <c r="G365" i="75"/>
  <c r="F365" i="75"/>
  <c r="E365" i="75"/>
  <c r="D365" i="75"/>
  <c r="C365" i="75"/>
  <c r="B365" i="75"/>
  <c r="G364" i="75"/>
  <c r="F364" i="75"/>
  <c r="E364" i="75"/>
  <c r="D364" i="75"/>
  <c r="C364" i="75"/>
  <c r="B364" i="75"/>
  <c r="G363" i="75"/>
  <c r="F363" i="75"/>
  <c r="E363" i="75"/>
  <c r="D363" i="75"/>
  <c r="C363" i="75"/>
  <c r="B363" i="75"/>
  <c r="G362" i="75"/>
  <c r="F362" i="75"/>
  <c r="E362" i="75"/>
  <c r="D362" i="75"/>
  <c r="C362" i="75"/>
  <c r="B362" i="75"/>
  <c r="G361" i="75"/>
  <c r="F361" i="75"/>
  <c r="E361" i="75"/>
  <c r="D361" i="75"/>
  <c r="C361" i="75"/>
  <c r="B361" i="75"/>
  <c r="G360" i="75"/>
  <c r="F360" i="75"/>
  <c r="E360" i="75"/>
  <c r="D360" i="75"/>
  <c r="C360" i="75"/>
  <c r="B360" i="75"/>
  <c r="G359" i="75"/>
  <c r="F359" i="75"/>
  <c r="E359" i="75"/>
  <c r="D359" i="75"/>
  <c r="C359" i="75"/>
  <c r="B359" i="75"/>
  <c r="G358" i="75"/>
  <c r="F358" i="75"/>
  <c r="E358" i="75"/>
  <c r="D358" i="75"/>
  <c r="C358" i="75"/>
  <c r="B358" i="75"/>
  <c r="G357" i="75"/>
  <c r="F357" i="75"/>
  <c r="E357" i="75"/>
  <c r="D357" i="75"/>
  <c r="C357" i="75"/>
  <c r="B357" i="75"/>
  <c r="G356" i="75"/>
  <c r="F356" i="75"/>
  <c r="E356" i="75"/>
  <c r="D356" i="75"/>
  <c r="C356" i="75"/>
  <c r="B356" i="75"/>
  <c r="G355" i="75"/>
  <c r="F355" i="75"/>
  <c r="E355" i="75"/>
  <c r="D355" i="75"/>
  <c r="C355" i="75"/>
  <c r="B355" i="75"/>
  <c r="G354" i="75"/>
  <c r="F354" i="75"/>
  <c r="E354" i="75"/>
  <c r="D354" i="75"/>
  <c r="C354" i="75"/>
  <c r="B354" i="75"/>
  <c r="G353" i="75"/>
  <c r="F353" i="75"/>
  <c r="E353" i="75"/>
  <c r="D353" i="75"/>
  <c r="C353" i="75"/>
  <c r="B353" i="75"/>
  <c r="G352" i="75"/>
  <c r="F352" i="75"/>
  <c r="E352" i="75"/>
  <c r="D352" i="75"/>
  <c r="C352" i="75"/>
  <c r="B352" i="75"/>
  <c r="G351" i="75"/>
  <c r="F351" i="75"/>
  <c r="E351" i="75"/>
  <c r="D351" i="75"/>
  <c r="C351" i="75"/>
  <c r="B351" i="75"/>
  <c r="G350" i="75"/>
  <c r="F350" i="75"/>
  <c r="E350" i="75"/>
  <c r="D350" i="75"/>
  <c r="C350" i="75"/>
  <c r="B350" i="75"/>
  <c r="G349" i="75"/>
  <c r="F349" i="75"/>
  <c r="E349" i="75"/>
  <c r="D349" i="75"/>
  <c r="C349" i="75"/>
  <c r="B349" i="75"/>
  <c r="G348" i="75"/>
  <c r="F348" i="75"/>
  <c r="E348" i="75"/>
  <c r="D348" i="75"/>
  <c r="C348" i="75"/>
  <c r="B348" i="75"/>
  <c r="G347" i="75"/>
  <c r="F347" i="75"/>
  <c r="E347" i="75"/>
  <c r="D347" i="75"/>
  <c r="C347" i="75"/>
  <c r="B347" i="75"/>
  <c r="G346" i="75"/>
  <c r="F346" i="75"/>
  <c r="E346" i="75"/>
  <c r="D346" i="75"/>
  <c r="C346" i="75"/>
  <c r="B346" i="75"/>
  <c r="G345" i="75"/>
  <c r="F345" i="75"/>
  <c r="E345" i="75"/>
  <c r="D345" i="75"/>
  <c r="C345" i="75"/>
  <c r="B345" i="75"/>
  <c r="G344" i="75"/>
  <c r="F344" i="75"/>
  <c r="E344" i="75"/>
  <c r="D344" i="75"/>
  <c r="C344" i="75"/>
  <c r="B344" i="75"/>
  <c r="G343" i="75"/>
  <c r="F343" i="75"/>
  <c r="E343" i="75"/>
  <c r="D343" i="75"/>
  <c r="C343" i="75"/>
  <c r="B343" i="75"/>
  <c r="G342" i="75"/>
  <c r="F342" i="75"/>
  <c r="E342" i="75"/>
  <c r="D342" i="75"/>
  <c r="C342" i="75"/>
  <c r="B342" i="75"/>
  <c r="G341" i="75"/>
  <c r="F341" i="75"/>
  <c r="E341" i="75"/>
  <c r="D341" i="75"/>
  <c r="C341" i="75"/>
  <c r="B341" i="75"/>
  <c r="G340" i="75"/>
  <c r="F340" i="75"/>
  <c r="E340" i="75"/>
  <c r="D340" i="75"/>
  <c r="C340" i="75"/>
  <c r="B340" i="75"/>
  <c r="G339" i="75"/>
  <c r="F339" i="75"/>
  <c r="E339" i="75"/>
  <c r="D339" i="75"/>
  <c r="C339" i="75"/>
  <c r="B339" i="75"/>
  <c r="G338" i="75"/>
  <c r="F338" i="75"/>
  <c r="E338" i="75"/>
  <c r="D338" i="75"/>
  <c r="C338" i="75"/>
  <c r="B338" i="75"/>
  <c r="G337" i="75"/>
  <c r="F337" i="75"/>
  <c r="E337" i="75"/>
  <c r="D337" i="75"/>
  <c r="C337" i="75"/>
  <c r="B337" i="75"/>
  <c r="G336" i="75"/>
  <c r="F336" i="75"/>
  <c r="E336" i="75"/>
  <c r="D336" i="75"/>
  <c r="C336" i="75"/>
  <c r="B336" i="75"/>
  <c r="G335" i="75"/>
  <c r="F335" i="75"/>
  <c r="E335" i="75"/>
  <c r="D335" i="75"/>
  <c r="C335" i="75"/>
  <c r="B335" i="75"/>
  <c r="G334" i="75"/>
  <c r="F334" i="75"/>
  <c r="E334" i="75"/>
  <c r="D334" i="75"/>
  <c r="C334" i="75"/>
  <c r="B334" i="75"/>
  <c r="G333" i="75"/>
  <c r="F333" i="75"/>
  <c r="E333" i="75"/>
  <c r="D333" i="75"/>
  <c r="C333" i="75"/>
  <c r="B333" i="75"/>
  <c r="G332" i="75"/>
  <c r="F332" i="75"/>
  <c r="E332" i="75"/>
  <c r="D332" i="75"/>
  <c r="C332" i="75"/>
  <c r="B332" i="75"/>
  <c r="G331" i="75"/>
  <c r="F331" i="75"/>
  <c r="E331" i="75"/>
  <c r="D331" i="75"/>
  <c r="C331" i="75"/>
  <c r="B331" i="75"/>
  <c r="G330" i="75"/>
  <c r="F330" i="75"/>
  <c r="E330" i="75"/>
  <c r="D330" i="75"/>
  <c r="C330" i="75"/>
  <c r="B330" i="75"/>
  <c r="G329" i="75"/>
  <c r="F329" i="75"/>
  <c r="E329" i="75"/>
  <c r="D329" i="75"/>
  <c r="C329" i="75"/>
  <c r="B329" i="75"/>
  <c r="G328" i="75"/>
  <c r="F328" i="75"/>
  <c r="E328" i="75"/>
  <c r="D328" i="75"/>
  <c r="C328" i="75"/>
  <c r="B328" i="75"/>
  <c r="G327" i="75"/>
  <c r="F327" i="75"/>
  <c r="E327" i="75"/>
  <c r="D327" i="75"/>
  <c r="C327" i="75"/>
  <c r="B327" i="75"/>
  <c r="G326" i="75"/>
  <c r="F326" i="75"/>
  <c r="E326" i="75"/>
  <c r="D326" i="75"/>
  <c r="C326" i="75"/>
  <c r="B326" i="75"/>
  <c r="G325" i="75"/>
  <c r="F325" i="75"/>
  <c r="E325" i="75"/>
  <c r="D325" i="75"/>
  <c r="C325" i="75"/>
  <c r="B325" i="75"/>
  <c r="G324" i="75"/>
  <c r="F324" i="75"/>
  <c r="E324" i="75"/>
  <c r="D324" i="75"/>
  <c r="C324" i="75"/>
  <c r="B324" i="75"/>
  <c r="G323" i="75"/>
  <c r="F323" i="75"/>
  <c r="E323" i="75"/>
  <c r="D323" i="75"/>
  <c r="C323" i="75"/>
  <c r="B323" i="75"/>
  <c r="G322" i="75"/>
  <c r="F322" i="75"/>
  <c r="E322" i="75"/>
  <c r="D322" i="75"/>
  <c r="C322" i="75"/>
  <c r="B322" i="75"/>
  <c r="G321" i="75"/>
  <c r="F321" i="75"/>
  <c r="E321" i="75"/>
  <c r="D321" i="75"/>
  <c r="C321" i="75"/>
  <c r="B321" i="75"/>
  <c r="G320" i="75"/>
  <c r="F320" i="75"/>
  <c r="E320" i="75"/>
  <c r="D320" i="75"/>
  <c r="C320" i="75"/>
  <c r="B320" i="75"/>
  <c r="G319" i="75"/>
  <c r="F319" i="75"/>
  <c r="E319" i="75"/>
  <c r="D319" i="75"/>
  <c r="C319" i="75"/>
  <c r="B319" i="75"/>
  <c r="G318" i="75"/>
  <c r="F318" i="75"/>
  <c r="E318" i="75"/>
  <c r="D318" i="75"/>
  <c r="C318" i="75"/>
  <c r="B318" i="75"/>
  <c r="G317" i="75"/>
  <c r="F317" i="75"/>
  <c r="E317" i="75"/>
  <c r="D317" i="75"/>
  <c r="C317" i="75"/>
  <c r="B317" i="75"/>
  <c r="G316" i="75"/>
  <c r="F316" i="75"/>
  <c r="E316" i="75"/>
  <c r="D316" i="75"/>
  <c r="C316" i="75"/>
  <c r="B316" i="75"/>
  <c r="G315" i="75"/>
  <c r="F315" i="75"/>
  <c r="E315" i="75"/>
  <c r="D315" i="75"/>
  <c r="C315" i="75"/>
  <c r="B315" i="75"/>
  <c r="G314" i="75"/>
  <c r="F314" i="75"/>
  <c r="E314" i="75"/>
  <c r="D314" i="75"/>
  <c r="C314" i="75"/>
  <c r="B314" i="75"/>
  <c r="G313" i="75"/>
  <c r="F313" i="75"/>
  <c r="E313" i="75"/>
  <c r="D313" i="75"/>
  <c r="C313" i="75"/>
  <c r="B313" i="75"/>
  <c r="G312" i="75"/>
  <c r="F312" i="75"/>
  <c r="E312" i="75"/>
  <c r="D312" i="75"/>
  <c r="C312" i="75"/>
  <c r="B312" i="75"/>
  <c r="G311" i="75"/>
  <c r="F311" i="75"/>
  <c r="E311" i="75"/>
  <c r="D311" i="75"/>
  <c r="C311" i="75"/>
  <c r="B311" i="75"/>
  <c r="G310" i="75"/>
  <c r="F310" i="75"/>
  <c r="E310" i="75"/>
  <c r="D310" i="75"/>
  <c r="C310" i="75"/>
  <c r="B310" i="75"/>
  <c r="G309" i="75"/>
  <c r="F309" i="75"/>
  <c r="E309" i="75"/>
  <c r="D309" i="75"/>
  <c r="C309" i="75"/>
  <c r="B309" i="75"/>
  <c r="G308" i="75"/>
  <c r="F308" i="75"/>
  <c r="E308" i="75"/>
  <c r="D308" i="75"/>
  <c r="C308" i="75"/>
  <c r="B308" i="75"/>
  <c r="G307" i="75"/>
  <c r="F307" i="75"/>
  <c r="E307" i="75"/>
  <c r="D307" i="75"/>
  <c r="C307" i="75"/>
  <c r="B307" i="75"/>
  <c r="G306" i="75"/>
  <c r="F306" i="75"/>
  <c r="E306" i="75"/>
  <c r="D306" i="75"/>
  <c r="C306" i="75"/>
  <c r="B306" i="75"/>
  <c r="G305" i="75"/>
  <c r="F305" i="75"/>
  <c r="E305" i="75"/>
  <c r="D305" i="75"/>
  <c r="C305" i="75"/>
  <c r="B305" i="75"/>
  <c r="G304" i="75"/>
  <c r="F304" i="75"/>
  <c r="E304" i="75"/>
  <c r="D304" i="75"/>
  <c r="C304" i="75"/>
  <c r="B304" i="75"/>
  <c r="G303" i="75"/>
  <c r="F303" i="75"/>
  <c r="E303" i="75"/>
  <c r="D303" i="75"/>
  <c r="C303" i="75"/>
  <c r="B303" i="75"/>
  <c r="G302" i="75"/>
  <c r="F302" i="75"/>
  <c r="E302" i="75"/>
  <c r="D302" i="75"/>
  <c r="C302" i="75"/>
  <c r="B302" i="75"/>
  <c r="G301" i="75"/>
  <c r="F301" i="75"/>
  <c r="E301" i="75"/>
  <c r="D301" i="75"/>
  <c r="C301" i="75"/>
  <c r="B301" i="75"/>
  <c r="G300" i="75"/>
  <c r="F300" i="75"/>
  <c r="E300" i="75"/>
  <c r="D300" i="75"/>
  <c r="C300" i="75"/>
  <c r="B300" i="75"/>
  <c r="G299" i="75"/>
  <c r="F299" i="75"/>
  <c r="E299" i="75"/>
  <c r="D299" i="75"/>
  <c r="C299" i="75"/>
  <c r="B299" i="75"/>
  <c r="G298" i="75"/>
  <c r="F298" i="75"/>
  <c r="E298" i="75"/>
  <c r="D298" i="75"/>
  <c r="C298" i="75"/>
  <c r="B298" i="75"/>
  <c r="G297" i="75"/>
  <c r="F297" i="75"/>
  <c r="E297" i="75"/>
  <c r="D297" i="75"/>
  <c r="C297" i="75"/>
  <c r="B297" i="75"/>
  <c r="G296" i="75"/>
  <c r="F296" i="75"/>
  <c r="E296" i="75"/>
  <c r="D296" i="75"/>
  <c r="C296" i="75"/>
  <c r="B296" i="75"/>
  <c r="G295" i="75"/>
  <c r="F295" i="75"/>
  <c r="E295" i="75"/>
  <c r="D295" i="75"/>
  <c r="C295" i="75"/>
  <c r="B295" i="75"/>
  <c r="G294" i="75"/>
  <c r="F294" i="75"/>
  <c r="E294" i="75"/>
  <c r="D294" i="75"/>
  <c r="C294" i="75"/>
  <c r="B294" i="75"/>
  <c r="G293" i="75"/>
  <c r="F293" i="75"/>
  <c r="E293" i="75"/>
  <c r="D293" i="75"/>
  <c r="C293" i="75"/>
  <c r="B293" i="75"/>
  <c r="G292" i="75"/>
  <c r="F292" i="75"/>
  <c r="E292" i="75"/>
  <c r="D292" i="75"/>
  <c r="C292" i="75"/>
  <c r="B292" i="75"/>
  <c r="G291" i="75"/>
  <c r="F291" i="75"/>
  <c r="E291" i="75"/>
  <c r="D291" i="75"/>
  <c r="C291" i="75"/>
  <c r="B291" i="75"/>
  <c r="G290" i="75"/>
  <c r="F290" i="75"/>
  <c r="E290" i="75"/>
  <c r="D290" i="75"/>
  <c r="C290" i="75"/>
  <c r="B290" i="75"/>
  <c r="G289" i="75"/>
  <c r="F289" i="75"/>
  <c r="E289" i="75"/>
  <c r="D289" i="75"/>
  <c r="C289" i="75"/>
  <c r="B289" i="75"/>
  <c r="G288" i="75"/>
  <c r="F288" i="75"/>
  <c r="E288" i="75"/>
  <c r="D288" i="75"/>
  <c r="C288" i="75"/>
  <c r="B288" i="75"/>
  <c r="G287" i="75"/>
  <c r="F287" i="75"/>
  <c r="E287" i="75"/>
  <c r="D287" i="75"/>
  <c r="C287" i="75"/>
  <c r="B287" i="75"/>
  <c r="G286" i="75"/>
  <c r="F286" i="75"/>
  <c r="E286" i="75"/>
  <c r="D286" i="75"/>
  <c r="C286" i="75"/>
  <c r="B286" i="75"/>
  <c r="G285" i="75"/>
  <c r="F285" i="75"/>
  <c r="E285" i="75"/>
  <c r="D285" i="75"/>
  <c r="C285" i="75"/>
  <c r="B285" i="75"/>
  <c r="G284" i="75"/>
  <c r="F284" i="75"/>
  <c r="E284" i="75"/>
  <c r="D284" i="75"/>
  <c r="C284" i="75"/>
  <c r="B284" i="75"/>
  <c r="G283" i="75"/>
  <c r="F283" i="75"/>
  <c r="E283" i="75"/>
  <c r="D283" i="75"/>
  <c r="C283" i="75"/>
  <c r="B283" i="75"/>
  <c r="G282" i="75"/>
  <c r="F282" i="75"/>
  <c r="E282" i="75"/>
  <c r="D282" i="75"/>
  <c r="C282" i="75"/>
  <c r="B282" i="75"/>
  <c r="G281" i="75"/>
  <c r="F281" i="75"/>
  <c r="E281" i="75"/>
  <c r="D281" i="75"/>
  <c r="C281" i="75"/>
  <c r="B281" i="75"/>
  <c r="G280" i="75"/>
  <c r="F280" i="75"/>
  <c r="E280" i="75"/>
  <c r="D280" i="75"/>
  <c r="C280" i="75"/>
  <c r="B280" i="75"/>
  <c r="G279" i="75"/>
  <c r="F279" i="75"/>
  <c r="E279" i="75"/>
  <c r="D279" i="75"/>
  <c r="C279" i="75"/>
  <c r="B279" i="75"/>
  <c r="G278" i="75"/>
  <c r="F278" i="75"/>
  <c r="E278" i="75"/>
  <c r="D278" i="75"/>
  <c r="C278" i="75"/>
  <c r="B278" i="75"/>
  <c r="G277" i="75"/>
  <c r="F277" i="75"/>
  <c r="E277" i="75"/>
  <c r="D277" i="75"/>
  <c r="C277" i="75"/>
  <c r="B277" i="75"/>
  <c r="G276" i="75"/>
  <c r="F276" i="75"/>
  <c r="E276" i="75"/>
  <c r="D276" i="75"/>
  <c r="C276" i="75"/>
  <c r="B276" i="75"/>
  <c r="G275" i="75"/>
  <c r="F275" i="75"/>
  <c r="E275" i="75"/>
  <c r="D275" i="75"/>
  <c r="C275" i="75"/>
  <c r="B275" i="75"/>
  <c r="G274" i="75"/>
  <c r="F274" i="75"/>
  <c r="E274" i="75"/>
  <c r="D274" i="75"/>
  <c r="C274" i="75"/>
  <c r="B274" i="75"/>
  <c r="G273" i="75"/>
  <c r="F273" i="75"/>
  <c r="E273" i="75"/>
  <c r="D273" i="75"/>
  <c r="C273" i="75"/>
  <c r="B273" i="75"/>
  <c r="G272" i="75"/>
  <c r="F272" i="75"/>
  <c r="E272" i="75"/>
  <c r="D272" i="75"/>
  <c r="C272" i="75"/>
  <c r="B272" i="75"/>
  <c r="G271" i="75"/>
  <c r="F271" i="75"/>
  <c r="E271" i="75"/>
  <c r="D271" i="75"/>
  <c r="C271" i="75"/>
  <c r="B271" i="75"/>
  <c r="G270" i="75"/>
  <c r="F270" i="75"/>
  <c r="E270" i="75"/>
  <c r="D270" i="75"/>
  <c r="C270" i="75"/>
  <c r="B270" i="75"/>
  <c r="G269" i="75"/>
  <c r="F269" i="75"/>
  <c r="E269" i="75"/>
  <c r="D269" i="75"/>
  <c r="C269" i="75"/>
  <c r="B269" i="75"/>
  <c r="G268" i="75"/>
  <c r="F268" i="75"/>
  <c r="E268" i="75"/>
  <c r="D268" i="75"/>
  <c r="C268" i="75"/>
  <c r="B268" i="75"/>
  <c r="G267" i="75"/>
  <c r="F267" i="75"/>
  <c r="E267" i="75"/>
  <c r="D267" i="75"/>
  <c r="C267" i="75"/>
  <c r="B267" i="75"/>
  <c r="G266" i="75"/>
  <c r="F266" i="75"/>
  <c r="E266" i="75"/>
  <c r="D266" i="75"/>
  <c r="C266" i="75"/>
  <c r="B266" i="75"/>
  <c r="G265" i="75"/>
  <c r="F265" i="75"/>
  <c r="E265" i="75"/>
  <c r="D265" i="75"/>
  <c r="C265" i="75"/>
  <c r="B265" i="75"/>
  <c r="G264" i="75"/>
  <c r="F264" i="75"/>
  <c r="E264" i="75"/>
  <c r="D264" i="75"/>
  <c r="C264" i="75"/>
  <c r="B264" i="75"/>
  <c r="G263" i="75"/>
  <c r="F263" i="75"/>
  <c r="E263" i="75"/>
  <c r="D263" i="75"/>
  <c r="C263" i="75"/>
  <c r="B263" i="75"/>
  <c r="G262" i="75"/>
  <c r="F262" i="75"/>
  <c r="E262" i="75"/>
  <c r="D262" i="75"/>
  <c r="C262" i="75"/>
  <c r="B262" i="75"/>
  <c r="G261" i="75"/>
  <c r="F261" i="75"/>
  <c r="E261" i="75"/>
  <c r="D261" i="75"/>
  <c r="C261" i="75"/>
  <c r="B261" i="75"/>
  <c r="G260" i="75"/>
  <c r="F260" i="75"/>
  <c r="E260" i="75"/>
  <c r="D260" i="75"/>
  <c r="C260" i="75"/>
  <c r="B260" i="75"/>
  <c r="G259" i="75"/>
  <c r="F259" i="75"/>
  <c r="E259" i="75"/>
  <c r="D259" i="75"/>
  <c r="C259" i="75"/>
  <c r="B259" i="75"/>
  <c r="G258" i="75"/>
  <c r="F258" i="75"/>
  <c r="E258" i="75"/>
  <c r="D258" i="75"/>
  <c r="C258" i="75"/>
  <c r="B258" i="75"/>
  <c r="G257" i="75"/>
  <c r="F257" i="75"/>
  <c r="E257" i="75"/>
  <c r="D257" i="75"/>
  <c r="C257" i="75"/>
  <c r="B257" i="75"/>
  <c r="G256" i="75"/>
  <c r="F256" i="75"/>
  <c r="E256" i="75"/>
  <c r="D256" i="75"/>
  <c r="C256" i="75"/>
  <c r="B256" i="75"/>
  <c r="G255" i="75"/>
  <c r="F255" i="75"/>
  <c r="E255" i="75"/>
  <c r="D255" i="75"/>
  <c r="C255" i="75"/>
  <c r="B255" i="75"/>
  <c r="G254" i="75"/>
  <c r="F254" i="75"/>
  <c r="E254" i="75"/>
  <c r="D254" i="75"/>
  <c r="C254" i="75"/>
  <c r="B254" i="75"/>
  <c r="G253" i="75"/>
  <c r="F253" i="75"/>
  <c r="E253" i="75"/>
  <c r="D253" i="75"/>
  <c r="C253" i="75"/>
  <c r="B253" i="75"/>
  <c r="G252" i="75"/>
  <c r="F252" i="75"/>
  <c r="E252" i="75"/>
  <c r="D252" i="75"/>
  <c r="C252" i="75"/>
  <c r="B252" i="75"/>
  <c r="G251" i="75"/>
  <c r="F251" i="75"/>
  <c r="E251" i="75"/>
  <c r="D251" i="75"/>
  <c r="C251" i="75"/>
  <c r="B251" i="75"/>
  <c r="G250" i="75"/>
  <c r="F250" i="75"/>
  <c r="E250" i="75"/>
  <c r="D250" i="75"/>
  <c r="C250" i="75"/>
  <c r="B250" i="75"/>
  <c r="G249" i="75"/>
  <c r="F249" i="75"/>
  <c r="E249" i="75"/>
  <c r="D249" i="75"/>
  <c r="C249" i="75"/>
  <c r="B249" i="75"/>
  <c r="G248" i="75"/>
  <c r="F248" i="75"/>
  <c r="E248" i="75"/>
  <c r="D248" i="75"/>
  <c r="C248" i="75"/>
  <c r="B248" i="75"/>
  <c r="G247" i="75"/>
  <c r="F247" i="75"/>
  <c r="E247" i="75"/>
  <c r="D247" i="75"/>
  <c r="C247" i="75"/>
  <c r="B247" i="75"/>
  <c r="G246" i="75"/>
  <c r="F246" i="75"/>
  <c r="E246" i="75"/>
  <c r="D246" i="75"/>
  <c r="C246" i="75"/>
  <c r="B246" i="75"/>
  <c r="G245" i="75"/>
  <c r="F245" i="75"/>
  <c r="E245" i="75"/>
  <c r="D245" i="75"/>
  <c r="C245" i="75"/>
  <c r="B245" i="75"/>
  <c r="G244" i="75"/>
  <c r="F244" i="75"/>
  <c r="E244" i="75"/>
  <c r="D244" i="75"/>
  <c r="C244" i="75"/>
  <c r="B244" i="75"/>
  <c r="G243" i="75"/>
  <c r="F243" i="75"/>
  <c r="E243" i="75"/>
  <c r="D243" i="75"/>
  <c r="C243" i="75"/>
  <c r="B243" i="75"/>
  <c r="G242" i="75"/>
  <c r="F242" i="75"/>
  <c r="E242" i="75"/>
  <c r="D242" i="75"/>
  <c r="C242" i="75"/>
  <c r="B242" i="75"/>
  <c r="G241" i="75"/>
  <c r="F241" i="75"/>
  <c r="E241" i="75"/>
  <c r="D241" i="75"/>
  <c r="C241" i="75"/>
  <c r="B241" i="75"/>
  <c r="G240" i="75"/>
  <c r="F240" i="75"/>
  <c r="E240" i="75"/>
  <c r="D240" i="75"/>
  <c r="C240" i="75"/>
  <c r="B240" i="75"/>
  <c r="G239" i="75"/>
  <c r="F239" i="75"/>
  <c r="E239" i="75"/>
  <c r="D239" i="75"/>
  <c r="C239" i="75"/>
  <c r="B239" i="75"/>
  <c r="G238" i="75"/>
  <c r="F238" i="75"/>
  <c r="E238" i="75"/>
  <c r="D238" i="75"/>
  <c r="C238" i="75"/>
  <c r="B238" i="75"/>
  <c r="G237" i="75"/>
  <c r="F237" i="75"/>
  <c r="E237" i="75"/>
  <c r="D237" i="75"/>
  <c r="C237" i="75"/>
  <c r="B237" i="75"/>
  <c r="G236" i="75"/>
  <c r="F236" i="75"/>
  <c r="E236" i="75"/>
  <c r="D236" i="75"/>
  <c r="C236" i="75"/>
  <c r="B236" i="75"/>
  <c r="G235" i="75"/>
  <c r="F235" i="75"/>
  <c r="E235" i="75"/>
  <c r="D235" i="75"/>
  <c r="C235" i="75"/>
  <c r="B235" i="75"/>
  <c r="G234" i="75"/>
  <c r="F234" i="75"/>
  <c r="E234" i="75"/>
  <c r="D234" i="75"/>
  <c r="C234" i="75"/>
  <c r="B234" i="75"/>
  <c r="G233" i="75"/>
  <c r="F233" i="75"/>
  <c r="E233" i="75"/>
  <c r="D233" i="75"/>
  <c r="C233" i="75"/>
  <c r="B233" i="75"/>
  <c r="G232" i="75"/>
  <c r="F232" i="75"/>
  <c r="E232" i="75"/>
  <c r="D232" i="75"/>
  <c r="C232" i="75"/>
  <c r="B232" i="75"/>
  <c r="G231" i="75"/>
  <c r="F231" i="75"/>
  <c r="E231" i="75"/>
  <c r="D231" i="75"/>
  <c r="C231" i="75"/>
  <c r="B231" i="75"/>
  <c r="G230" i="75"/>
  <c r="F230" i="75"/>
  <c r="E230" i="75"/>
  <c r="D230" i="75"/>
  <c r="C230" i="75"/>
  <c r="B230" i="75"/>
  <c r="G229" i="75"/>
  <c r="F229" i="75"/>
  <c r="E229" i="75"/>
  <c r="D229" i="75"/>
  <c r="C229" i="75"/>
  <c r="B229" i="75"/>
  <c r="G228" i="75"/>
  <c r="F228" i="75"/>
  <c r="E228" i="75"/>
  <c r="D228" i="75"/>
  <c r="C228" i="75"/>
  <c r="B228" i="75"/>
  <c r="G227" i="75"/>
  <c r="F227" i="75"/>
  <c r="E227" i="75"/>
  <c r="D227" i="75"/>
  <c r="C227" i="75"/>
  <c r="B227" i="75"/>
  <c r="G226" i="75"/>
  <c r="F226" i="75"/>
  <c r="E226" i="75"/>
  <c r="D226" i="75"/>
  <c r="C226" i="75"/>
  <c r="B226" i="75"/>
  <c r="G225" i="75"/>
  <c r="F225" i="75"/>
  <c r="E225" i="75"/>
  <c r="D225" i="75"/>
  <c r="C225" i="75"/>
  <c r="B225" i="75"/>
  <c r="G224" i="75"/>
  <c r="F224" i="75"/>
  <c r="E224" i="75"/>
  <c r="D224" i="75"/>
  <c r="C224" i="75"/>
  <c r="B224" i="75"/>
  <c r="G223" i="75"/>
  <c r="F223" i="75"/>
  <c r="E223" i="75"/>
  <c r="D223" i="75"/>
  <c r="C223" i="75"/>
  <c r="B223" i="75"/>
  <c r="G222" i="75"/>
  <c r="F222" i="75"/>
  <c r="E222" i="75"/>
  <c r="D222" i="75"/>
  <c r="C222" i="75"/>
  <c r="B222" i="75"/>
  <c r="G221" i="75"/>
  <c r="F221" i="75"/>
  <c r="E221" i="75"/>
  <c r="D221" i="75"/>
  <c r="C221" i="75"/>
  <c r="B221" i="75"/>
  <c r="G220" i="75"/>
  <c r="F220" i="75"/>
  <c r="E220" i="75"/>
  <c r="D220" i="75"/>
  <c r="C220" i="75"/>
  <c r="B220" i="75"/>
  <c r="G219" i="75"/>
  <c r="F219" i="75"/>
  <c r="E219" i="75"/>
  <c r="D219" i="75"/>
  <c r="C219" i="75"/>
  <c r="B219" i="75"/>
  <c r="G218" i="75"/>
  <c r="F218" i="75"/>
  <c r="E218" i="75"/>
  <c r="D218" i="75"/>
  <c r="C218" i="75"/>
  <c r="B218" i="75"/>
  <c r="G217" i="75"/>
  <c r="F217" i="75"/>
  <c r="E217" i="75"/>
  <c r="D217" i="75"/>
  <c r="C217" i="75"/>
  <c r="B217" i="75"/>
  <c r="G216" i="75"/>
  <c r="F216" i="75"/>
  <c r="E216" i="75"/>
  <c r="D216" i="75"/>
  <c r="C216" i="75"/>
  <c r="B216" i="75"/>
  <c r="G215" i="75"/>
  <c r="F215" i="75"/>
  <c r="E215" i="75"/>
  <c r="D215" i="75"/>
  <c r="C215" i="75"/>
  <c r="B215" i="75"/>
  <c r="G214" i="75"/>
  <c r="F214" i="75"/>
  <c r="E214" i="75"/>
  <c r="D214" i="75"/>
  <c r="C214" i="75"/>
  <c r="B214" i="75"/>
  <c r="G213" i="75"/>
  <c r="F213" i="75"/>
  <c r="E213" i="75"/>
  <c r="D213" i="75"/>
  <c r="C213" i="75"/>
  <c r="B213" i="75"/>
  <c r="G212" i="75"/>
  <c r="F212" i="75"/>
  <c r="E212" i="75"/>
  <c r="D212" i="75"/>
  <c r="C212" i="75"/>
  <c r="B212" i="75"/>
  <c r="G211" i="75"/>
  <c r="F211" i="75"/>
  <c r="E211" i="75"/>
  <c r="D211" i="75"/>
  <c r="C211" i="75"/>
  <c r="B211" i="75"/>
  <c r="G210" i="75"/>
  <c r="F210" i="75"/>
  <c r="E210" i="75"/>
  <c r="D210" i="75"/>
  <c r="C210" i="75"/>
  <c r="B210" i="75"/>
  <c r="G209" i="75"/>
  <c r="F209" i="75"/>
  <c r="E209" i="75"/>
  <c r="D209" i="75"/>
  <c r="C209" i="75"/>
  <c r="B209" i="75"/>
  <c r="G208" i="75"/>
  <c r="F208" i="75"/>
  <c r="E208" i="75"/>
  <c r="D208" i="75"/>
  <c r="C208" i="75"/>
  <c r="B208" i="75"/>
  <c r="G207" i="75"/>
  <c r="F207" i="75"/>
  <c r="E207" i="75"/>
  <c r="D207" i="75"/>
  <c r="C207" i="75"/>
  <c r="B207" i="75"/>
  <c r="G206" i="75"/>
  <c r="F206" i="75"/>
  <c r="E206" i="75"/>
  <c r="D206" i="75"/>
  <c r="C206" i="75"/>
  <c r="B206" i="75"/>
  <c r="G205" i="75"/>
  <c r="F205" i="75"/>
  <c r="E205" i="75"/>
  <c r="D205" i="75"/>
  <c r="C205" i="75"/>
  <c r="B205" i="75"/>
  <c r="G204" i="75"/>
  <c r="F204" i="75"/>
  <c r="E204" i="75"/>
  <c r="D204" i="75"/>
  <c r="C204" i="75"/>
  <c r="B204" i="75"/>
  <c r="G203" i="75"/>
  <c r="F203" i="75"/>
  <c r="E203" i="75"/>
  <c r="D203" i="75"/>
  <c r="C203" i="75"/>
  <c r="B203" i="75"/>
  <c r="G202" i="75"/>
  <c r="F202" i="75"/>
  <c r="E202" i="75"/>
  <c r="D202" i="75"/>
  <c r="C202" i="75"/>
  <c r="B202" i="75"/>
  <c r="G201" i="75"/>
  <c r="F201" i="75"/>
  <c r="E201" i="75"/>
  <c r="D201" i="75"/>
  <c r="C201" i="75"/>
  <c r="B201" i="75"/>
  <c r="G200" i="75"/>
  <c r="F200" i="75"/>
  <c r="E200" i="75"/>
  <c r="D200" i="75"/>
  <c r="C200" i="75"/>
  <c r="B200" i="75"/>
  <c r="G199" i="75"/>
  <c r="F199" i="75"/>
  <c r="E199" i="75"/>
  <c r="D199" i="75"/>
  <c r="C199" i="75"/>
  <c r="B199" i="75"/>
  <c r="G198" i="75"/>
  <c r="F198" i="75"/>
  <c r="E198" i="75"/>
  <c r="D198" i="75"/>
  <c r="C198" i="75"/>
  <c r="B198" i="75"/>
  <c r="G197" i="75"/>
  <c r="F197" i="75"/>
  <c r="E197" i="75"/>
  <c r="D197" i="75"/>
  <c r="C197" i="75"/>
  <c r="B197" i="75"/>
  <c r="G196" i="75"/>
  <c r="F196" i="75"/>
  <c r="E196" i="75"/>
  <c r="D196" i="75"/>
  <c r="C196" i="75"/>
  <c r="B196" i="75"/>
  <c r="G195" i="75"/>
  <c r="F195" i="75"/>
  <c r="E195" i="75"/>
  <c r="D195" i="75"/>
  <c r="C195" i="75"/>
  <c r="B195" i="75"/>
  <c r="G194" i="75"/>
  <c r="F194" i="75"/>
  <c r="E194" i="75"/>
  <c r="D194" i="75"/>
  <c r="C194" i="75"/>
  <c r="B194" i="75"/>
  <c r="G193" i="75"/>
  <c r="F193" i="75"/>
  <c r="E193" i="75"/>
  <c r="D193" i="75"/>
  <c r="C193" i="75"/>
  <c r="B193" i="75"/>
  <c r="G192" i="75"/>
  <c r="F192" i="75"/>
  <c r="E192" i="75"/>
  <c r="D192" i="75"/>
  <c r="C192" i="75"/>
  <c r="B192" i="75"/>
  <c r="G191" i="75"/>
  <c r="F191" i="75"/>
  <c r="E191" i="75"/>
  <c r="D191" i="75"/>
  <c r="C191" i="75"/>
  <c r="B191" i="75"/>
  <c r="G190" i="75"/>
  <c r="F190" i="75"/>
  <c r="E190" i="75"/>
  <c r="D190" i="75"/>
  <c r="C190" i="75"/>
  <c r="B190" i="75"/>
  <c r="G189" i="75"/>
  <c r="F189" i="75"/>
  <c r="E189" i="75"/>
  <c r="D189" i="75"/>
  <c r="C189" i="75"/>
  <c r="B189" i="75"/>
  <c r="G188" i="75"/>
  <c r="F188" i="75"/>
  <c r="E188" i="75"/>
  <c r="D188" i="75"/>
  <c r="C188" i="75"/>
  <c r="B188" i="75"/>
  <c r="G187" i="75"/>
  <c r="F187" i="75"/>
  <c r="E187" i="75"/>
  <c r="D187" i="75"/>
  <c r="C187" i="75"/>
  <c r="B187" i="75"/>
  <c r="G186" i="75"/>
  <c r="F186" i="75"/>
  <c r="E186" i="75"/>
  <c r="D186" i="75"/>
  <c r="C186" i="75"/>
  <c r="B186" i="75"/>
  <c r="G185" i="75"/>
  <c r="F185" i="75"/>
  <c r="E185" i="75"/>
  <c r="D185" i="75"/>
  <c r="C185" i="75"/>
  <c r="B185" i="75"/>
  <c r="G184" i="75"/>
  <c r="F184" i="75"/>
  <c r="E184" i="75"/>
  <c r="D184" i="75"/>
  <c r="C184" i="75"/>
  <c r="B184" i="75"/>
  <c r="G183" i="75"/>
  <c r="F183" i="75"/>
  <c r="E183" i="75"/>
  <c r="D183" i="75"/>
  <c r="C183" i="75"/>
  <c r="B183" i="75"/>
  <c r="G182" i="75"/>
  <c r="F182" i="75"/>
  <c r="E182" i="75"/>
  <c r="D182" i="75"/>
  <c r="C182" i="75"/>
  <c r="B182" i="75"/>
  <c r="G181" i="75"/>
  <c r="F181" i="75"/>
  <c r="E181" i="75"/>
  <c r="D181" i="75"/>
  <c r="C181" i="75"/>
  <c r="B181" i="75"/>
  <c r="G180" i="75"/>
  <c r="F180" i="75"/>
  <c r="E180" i="75"/>
  <c r="D180" i="75"/>
  <c r="C180" i="75"/>
  <c r="B180" i="75"/>
  <c r="G179" i="75"/>
  <c r="F179" i="75"/>
  <c r="E179" i="75"/>
  <c r="D179" i="75"/>
  <c r="C179" i="75"/>
  <c r="B179" i="75"/>
  <c r="G178" i="75"/>
  <c r="F178" i="75"/>
  <c r="E178" i="75"/>
  <c r="D178" i="75"/>
  <c r="C178" i="75"/>
  <c r="B178" i="75"/>
  <c r="G177" i="75"/>
  <c r="F177" i="75"/>
  <c r="E177" i="75"/>
  <c r="D177" i="75"/>
  <c r="C177" i="75"/>
  <c r="B177" i="75"/>
  <c r="G176" i="75"/>
  <c r="F176" i="75"/>
  <c r="E176" i="75"/>
  <c r="D176" i="75"/>
  <c r="C176" i="75"/>
  <c r="B176" i="75"/>
  <c r="G175" i="75"/>
  <c r="F175" i="75"/>
  <c r="E175" i="75"/>
  <c r="D175" i="75"/>
  <c r="C175" i="75"/>
  <c r="B175" i="75"/>
  <c r="G174" i="75"/>
  <c r="F174" i="75"/>
  <c r="E174" i="75"/>
  <c r="D174" i="75"/>
  <c r="C174" i="75"/>
  <c r="B174" i="75"/>
  <c r="G173" i="75"/>
  <c r="F173" i="75"/>
  <c r="E173" i="75"/>
  <c r="D173" i="75"/>
  <c r="C173" i="75"/>
  <c r="B173" i="75"/>
  <c r="G172" i="75"/>
  <c r="F172" i="75"/>
  <c r="E172" i="75"/>
  <c r="D172" i="75"/>
  <c r="C172" i="75"/>
  <c r="B172" i="75"/>
  <c r="G171" i="75"/>
  <c r="F171" i="75"/>
  <c r="E171" i="75"/>
  <c r="D171" i="75"/>
  <c r="C171" i="75"/>
  <c r="B171" i="75"/>
  <c r="G170" i="75"/>
  <c r="F170" i="75"/>
  <c r="E170" i="75"/>
  <c r="D170" i="75"/>
  <c r="C170" i="75"/>
  <c r="B170" i="75"/>
  <c r="G169" i="75"/>
  <c r="F169" i="75"/>
  <c r="E169" i="75"/>
  <c r="D169" i="75"/>
  <c r="C169" i="75"/>
  <c r="B169" i="75"/>
  <c r="G168" i="75"/>
  <c r="F168" i="75"/>
  <c r="E168" i="75"/>
  <c r="D168" i="75"/>
  <c r="C168" i="75"/>
  <c r="B168" i="75"/>
  <c r="G167" i="75"/>
  <c r="F167" i="75"/>
  <c r="E167" i="75"/>
  <c r="D167" i="75"/>
  <c r="C167" i="75"/>
  <c r="B167" i="75"/>
  <c r="G166" i="75"/>
  <c r="F166" i="75"/>
  <c r="E166" i="75"/>
  <c r="D166" i="75"/>
  <c r="C166" i="75"/>
  <c r="B166" i="75"/>
  <c r="G165" i="75"/>
  <c r="F165" i="75"/>
  <c r="E165" i="75"/>
  <c r="D165" i="75"/>
  <c r="C165" i="75"/>
  <c r="B165" i="75"/>
  <c r="G164" i="75"/>
  <c r="F164" i="75"/>
  <c r="E164" i="75"/>
  <c r="D164" i="75"/>
  <c r="C164" i="75"/>
  <c r="B164" i="75"/>
  <c r="G163" i="75"/>
  <c r="F163" i="75"/>
  <c r="E163" i="75"/>
  <c r="D163" i="75"/>
  <c r="C163" i="75"/>
  <c r="B163" i="75"/>
  <c r="G162" i="75"/>
  <c r="F162" i="75"/>
  <c r="E162" i="75"/>
  <c r="D162" i="75"/>
  <c r="C162" i="75"/>
  <c r="B162" i="75"/>
  <c r="G161" i="75"/>
  <c r="F161" i="75"/>
  <c r="E161" i="75"/>
  <c r="D161" i="75"/>
  <c r="C161" i="75"/>
  <c r="B161" i="75"/>
  <c r="G160" i="75"/>
  <c r="F160" i="75"/>
  <c r="E160" i="75"/>
  <c r="D160" i="75"/>
  <c r="C160" i="75"/>
  <c r="B160" i="75"/>
  <c r="G159" i="75"/>
  <c r="F159" i="75"/>
  <c r="E159" i="75"/>
  <c r="D159" i="75"/>
  <c r="C159" i="75"/>
  <c r="B159" i="75"/>
  <c r="G158" i="75"/>
  <c r="F158" i="75"/>
  <c r="E158" i="75"/>
  <c r="D158" i="75"/>
  <c r="C158" i="75"/>
  <c r="B158" i="75"/>
  <c r="G157" i="75"/>
  <c r="F157" i="75"/>
  <c r="E157" i="75"/>
  <c r="D157" i="75"/>
  <c r="C157" i="75"/>
  <c r="B157" i="75"/>
  <c r="G156" i="75"/>
  <c r="F156" i="75"/>
  <c r="E156" i="75"/>
  <c r="D156" i="75"/>
  <c r="C156" i="75"/>
  <c r="B156" i="75"/>
  <c r="G155" i="75"/>
  <c r="F155" i="75"/>
  <c r="E155" i="75"/>
  <c r="D155" i="75"/>
  <c r="C155" i="75"/>
  <c r="B155" i="75"/>
  <c r="G154" i="75"/>
  <c r="F154" i="75"/>
  <c r="E154" i="75"/>
  <c r="D154" i="75"/>
  <c r="C154" i="75"/>
  <c r="B154" i="75"/>
  <c r="G153" i="75"/>
  <c r="F153" i="75"/>
  <c r="E153" i="75"/>
  <c r="D153" i="75"/>
  <c r="C153" i="75"/>
  <c r="B153" i="75"/>
  <c r="G152" i="75"/>
  <c r="F152" i="75"/>
  <c r="E152" i="75"/>
  <c r="D152" i="75"/>
  <c r="C152" i="75"/>
  <c r="B152" i="75"/>
  <c r="G151" i="75"/>
  <c r="F151" i="75"/>
  <c r="E151" i="75"/>
  <c r="D151" i="75"/>
  <c r="C151" i="75"/>
  <c r="B151" i="75"/>
  <c r="G150" i="75"/>
  <c r="F150" i="75"/>
  <c r="E150" i="75"/>
  <c r="D150" i="75"/>
  <c r="C150" i="75"/>
  <c r="B150" i="75"/>
  <c r="G149" i="75"/>
  <c r="F149" i="75"/>
  <c r="E149" i="75"/>
  <c r="D149" i="75"/>
  <c r="C149" i="75"/>
  <c r="B149" i="75"/>
  <c r="G148" i="75"/>
  <c r="F148" i="75"/>
  <c r="E148" i="75"/>
  <c r="D148" i="75"/>
  <c r="C148" i="75"/>
  <c r="B148" i="75"/>
  <c r="G147" i="75"/>
  <c r="F147" i="75"/>
  <c r="E147" i="75"/>
  <c r="D147" i="75"/>
  <c r="C147" i="75"/>
  <c r="B147" i="75"/>
  <c r="G146" i="75"/>
  <c r="F146" i="75"/>
  <c r="E146" i="75"/>
  <c r="D146" i="75"/>
  <c r="C146" i="75"/>
  <c r="B146" i="75"/>
  <c r="G145" i="75"/>
  <c r="F145" i="75"/>
  <c r="E145" i="75"/>
  <c r="D145" i="75"/>
  <c r="C145" i="75"/>
  <c r="B145" i="75"/>
  <c r="G144" i="75"/>
  <c r="F144" i="75"/>
  <c r="E144" i="75"/>
  <c r="D144" i="75"/>
  <c r="C144" i="75"/>
  <c r="B144" i="75"/>
  <c r="G143" i="75"/>
  <c r="F143" i="75"/>
  <c r="E143" i="75"/>
  <c r="D143" i="75"/>
  <c r="C143" i="75"/>
  <c r="B143" i="75"/>
  <c r="G142" i="75"/>
  <c r="F142" i="75"/>
  <c r="E142" i="75"/>
  <c r="D142" i="75"/>
  <c r="C142" i="75"/>
  <c r="B142" i="75"/>
  <c r="G141" i="75"/>
  <c r="F141" i="75"/>
  <c r="E141" i="75"/>
  <c r="D141" i="75"/>
  <c r="C141" i="75"/>
  <c r="B141" i="75"/>
  <c r="G140" i="75"/>
  <c r="F140" i="75"/>
  <c r="E140" i="75"/>
  <c r="D140" i="75"/>
  <c r="C140" i="75"/>
  <c r="B140" i="75"/>
  <c r="G139" i="75"/>
  <c r="F139" i="75"/>
  <c r="E139" i="75"/>
  <c r="D139" i="75"/>
  <c r="C139" i="75"/>
  <c r="B139" i="75"/>
  <c r="G138" i="75"/>
  <c r="F138" i="75"/>
  <c r="E138" i="75"/>
  <c r="D138" i="75"/>
  <c r="C138" i="75"/>
  <c r="B138" i="75"/>
  <c r="G137" i="75"/>
  <c r="F137" i="75"/>
  <c r="E137" i="75"/>
  <c r="D137" i="75"/>
  <c r="C137" i="75"/>
  <c r="B137" i="75"/>
  <c r="G136" i="75"/>
  <c r="F136" i="75"/>
  <c r="E136" i="75"/>
  <c r="D136" i="75"/>
  <c r="C136" i="75"/>
  <c r="B136" i="75"/>
  <c r="G135" i="75"/>
  <c r="F135" i="75"/>
  <c r="E135" i="75"/>
  <c r="D135" i="75"/>
  <c r="C135" i="75"/>
  <c r="B135" i="75"/>
  <c r="G134" i="75"/>
  <c r="F134" i="75"/>
  <c r="E134" i="75"/>
  <c r="D134" i="75"/>
  <c r="C134" i="75"/>
  <c r="B134" i="75"/>
  <c r="G133" i="75"/>
  <c r="F133" i="75"/>
  <c r="E133" i="75"/>
  <c r="D133" i="75"/>
  <c r="C133" i="75"/>
  <c r="B133" i="75"/>
  <c r="G132" i="75"/>
  <c r="F132" i="75"/>
  <c r="E132" i="75"/>
  <c r="D132" i="75"/>
  <c r="C132" i="75"/>
  <c r="B132" i="75"/>
  <c r="G131" i="75"/>
  <c r="F131" i="75"/>
  <c r="E131" i="75"/>
  <c r="D131" i="75"/>
  <c r="C131" i="75"/>
  <c r="B131" i="75"/>
  <c r="G130" i="75"/>
  <c r="F130" i="75"/>
  <c r="E130" i="75"/>
  <c r="D130" i="75"/>
  <c r="C130" i="75"/>
  <c r="B130" i="75"/>
  <c r="G129" i="75"/>
  <c r="F129" i="75"/>
  <c r="E129" i="75"/>
  <c r="D129" i="75"/>
  <c r="C129" i="75"/>
  <c r="B129" i="75"/>
  <c r="G128" i="75"/>
  <c r="F128" i="75"/>
  <c r="E128" i="75"/>
  <c r="D128" i="75"/>
  <c r="C128" i="75"/>
  <c r="B128" i="75"/>
  <c r="G127" i="75"/>
  <c r="F127" i="75"/>
  <c r="E127" i="75"/>
  <c r="D127" i="75"/>
  <c r="C127" i="75"/>
  <c r="B127" i="75"/>
  <c r="G126" i="75"/>
  <c r="F126" i="75"/>
  <c r="E126" i="75"/>
  <c r="D126" i="75"/>
  <c r="C126" i="75"/>
  <c r="B126" i="75"/>
  <c r="G125" i="75"/>
  <c r="F125" i="75"/>
  <c r="E125" i="75"/>
  <c r="D125" i="75"/>
  <c r="C125" i="75"/>
  <c r="B125" i="75"/>
  <c r="G124" i="75"/>
  <c r="F124" i="75"/>
  <c r="E124" i="75"/>
  <c r="D124" i="75"/>
  <c r="C124" i="75"/>
  <c r="B124" i="75"/>
  <c r="G123" i="75"/>
  <c r="F123" i="75"/>
  <c r="E123" i="75"/>
  <c r="D123" i="75"/>
  <c r="C123" i="75"/>
  <c r="B123" i="75"/>
  <c r="G122" i="75"/>
  <c r="F122" i="75"/>
  <c r="E122" i="75"/>
  <c r="D122" i="75"/>
  <c r="C122" i="75"/>
  <c r="B122" i="75"/>
  <c r="G121" i="75"/>
  <c r="F121" i="75"/>
  <c r="E121" i="75"/>
  <c r="D121" i="75"/>
  <c r="C121" i="75"/>
  <c r="B121" i="75"/>
  <c r="G120" i="75"/>
  <c r="F120" i="75"/>
  <c r="E120" i="75"/>
  <c r="D120" i="75"/>
  <c r="C120" i="75"/>
  <c r="B120" i="75"/>
  <c r="G119" i="75"/>
  <c r="F119" i="75"/>
  <c r="E119" i="75"/>
  <c r="D119" i="75"/>
  <c r="C119" i="75"/>
  <c r="B119" i="75"/>
  <c r="G118" i="75"/>
  <c r="F118" i="75"/>
  <c r="E118" i="75"/>
  <c r="D118" i="75"/>
  <c r="C118" i="75"/>
  <c r="B118" i="75"/>
  <c r="G117" i="75"/>
  <c r="F117" i="75"/>
  <c r="E117" i="75"/>
  <c r="D117" i="75"/>
  <c r="C117" i="75"/>
  <c r="B117" i="75"/>
  <c r="G116" i="75"/>
  <c r="F116" i="75"/>
  <c r="E116" i="75"/>
  <c r="D116" i="75"/>
  <c r="C116" i="75"/>
  <c r="B116" i="75"/>
  <c r="G115" i="75"/>
  <c r="F115" i="75"/>
  <c r="E115" i="75"/>
  <c r="D115" i="75"/>
  <c r="C115" i="75"/>
  <c r="B115" i="75"/>
  <c r="G114" i="75"/>
  <c r="F114" i="75"/>
  <c r="E114" i="75"/>
  <c r="D114" i="75"/>
  <c r="C114" i="75"/>
  <c r="B114" i="75"/>
  <c r="G113" i="75"/>
  <c r="F113" i="75"/>
  <c r="E113" i="75"/>
  <c r="D113" i="75"/>
  <c r="C113" i="75"/>
  <c r="B113" i="75"/>
  <c r="G112" i="75"/>
  <c r="F112" i="75"/>
  <c r="E112" i="75"/>
  <c r="D112" i="75"/>
  <c r="C112" i="75"/>
  <c r="B112" i="75"/>
  <c r="G111" i="75"/>
  <c r="F111" i="75"/>
  <c r="E111" i="75"/>
  <c r="D111" i="75"/>
  <c r="C111" i="75"/>
  <c r="B111" i="75"/>
  <c r="G110" i="75"/>
  <c r="F110" i="75"/>
  <c r="E110" i="75"/>
  <c r="D110" i="75"/>
  <c r="C110" i="75"/>
  <c r="B110" i="75"/>
  <c r="G109" i="75"/>
  <c r="F109" i="75"/>
  <c r="E109" i="75"/>
  <c r="D109" i="75"/>
  <c r="C109" i="75"/>
  <c r="B109" i="75"/>
  <c r="G108" i="75"/>
  <c r="F108" i="75"/>
  <c r="E108" i="75"/>
  <c r="D108" i="75"/>
  <c r="C108" i="75"/>
  <c r="B108" i="75"/>
  <c r="G107" i="75"/>
  <c r="F107" i="75"/>
  <c r="E107" i="75"/>
  <c r="D107" i="75"/>
  <c r="C107" i="75"/>
  <c r="B107" i="75"/>
  <c r="G106" i="75"/>
  <c r="F106" i="75"/>
  <c r="E106" i="75"/>
  <c r="D106" i="75"/>
  <c r="C106" i="75"/>
  <c r="B106" i="75"/>
  <c r="G105" i="75"/>
  <c r="F105" i="75"/>
  <c r="E105" i="75"/>
  <c r="D105" i="75"/>
  <c r="C105" i="75"/>
  <c r="B105" i="75"/>
  <c r="G104" i="75"/>
  <c r="F104" i="75"/>
  <c r="E104" i="75"/>
  <c r="D104" i="75"/>
  <c r="C104" i="75"/>
  <c r="B104" i="75"/>
  <c r="G103" i="75"/>
  <c r="F103" i="75"/>
  <c r="E103" i="75"/>
  <c r="D103" i="75"/>
  <c r="C103" i="75"/>
  <c r="B103" i="75"/>
  <c r="G102" i="75"/>
  <c r="F102" i="75"/>
  <c r="E102" i="75"/>
  <c r="D102" i="75"/>
  <c r="C102" i="75"/>
  <c r="B102" i="75"/>
  <c r="G101" i="75"/>
  <c r="F101" i="75"/>
  <c r="E101" i="75"/>
  <c r="D101" i="75"/>
  <c r="C101" i="75"/>
  <c r="B101" i="75"/>
  <c r="G100" i="75"/>
  <c r="F100" i="75"/>
  <c r="E100" i="75"/>
  <c r="D100" i="75"/>
  <c r="C100" i="75"/>
  <c r="B100" i="75"/>
  <c r="G99" i="75"/>
  <c r="F99" i="75"/>
  <c r="E99" i="75"/>
  <c r="D99" i="75"/>
  <c r="C99" i="75"/>
  <c r="B99" i="75"/>
  <c r="G98" i="75"/>
  <c r="F98" i="75"/>
  <c r="E98" i="75"/>
  <c r="D98" i="75"/>
  <c r="C98" i="75"/>
  <c r="B98" i="75"/>
  <c r="G97" i="75"/>
  <c r="F97" i="75"/>
  <c r="E97" i="75"/>
  <c r="D97" i="75"/>
  <c r="C97" i="75"/>
  <c r="B97" i="75"/>
  <c r="G96" i="75"/>
  <c r="F96" i="75"/>
  <c r="E96" i="75"/>
  <c r="D96" i="75"/>
  <c r="C96" i="75"/>
  <c r="B96" i="75"/>
  <c r="G95" i="75"/>
  <c r="F95" i="75"/>
  <c r="E95" i="75"/>
  <c r="D95" i="75"/>
  <c r="C95" i="75"/>
  <c r="B95" i="75"/>
  <c r="G94" i="75"/>
  <c r="F94" i="75"/>
  <c r="E94" i="75"/>
  <c r="D94" i="75"/>
  <c r="C94" i="75"/>
  <c r="B94" i="75"/>
  <c r="G93" i="75"/>
  <c r="F93" i="75"/>
  <c r="E93" i="75"/>
  <c r="D93" i="75"/>
  <c r="C93" i="75"/>
  <c r="B93" i="75"/>
  <c r="G92" i="75"/>
  <c r="F92" i="75"/>
  <c r="E92" i="75"/>
  <c r="D92" i="75"/>
  <c r="C92" i="75"/>
  <c r="B92" i="75"/>
  <c r="G91" i="75"/>
  <c r="F91" i="75"/>
  <c r="E91" i="75"/>
  <c r="D91" i="75"/>
  <c r="C91" i="75"/>
  <c r="B91" i="75"/>
  <c r="G90" i="75"/>
  <c r="F90" i="75"/>
  <c r="E90" i="75"/>
  <c r="D90" i="75"/>
  <c r="C90" i="75"/>
  <c r="B90" i="75"/>
  <c r="G89" i="75"/>
  <c r="F89" i="75"/>
  <c r="E89" i="75"/>
  <c r="D89" i="75"/>
  <c r="C89" i="75"/>
  <c r="B89" i="75"/>
  <c r="G88" i="75"/>
  <c r="F88" i="75"/>
  <c r="E88" i="75"/>
  <c r="D88" i="75"/>
  <c r="C88" i="75"/>
  <c r="B88" i="75"/>
  <c r="G87" i="75"/>
  <c r="F87" i="75"/>
  <c r="E87" i="75"/>
  <c r="D87" i="75"/>
  <c r="C87" i="75"/>
  <c r="B87" i="75"/>
  <c r="G86" i="75"/>
  <c r="F86" i="75"/>
  <c r="E86" i="75"/>
  <c r="D86" i="75"/>
  <c r="C86" i="75"/>
  <c r="B86" i="75"/>
  <c r="G85" i="75"/>
  <c r="F85" i="75"/>
  <c r="E85" i="75"/>
  <c r="D85" i="75"/>
  <c r="C85" i="75"/>
  <c r="B85" i="75"/>
  <c r="G84" i="75"/>
  <c r="F84" i="75"/>
  <c r="E84" i="75"/>
  <c r="D84" i="75"/>
  <c r="C84" i="75"/>
  <c r="B84" i="75"/>
  <c r="G83" i="75"/>
  <c r="F83" i="75"/>
  <c r="E83" i="75"/>
  <c r="D83" i="75"/>
  <c r="C83" i="75"/>
  <c r="B83" i="75"/>
  <c r="G82" i="75"/>
  <c r="F82" i="75"/>
  <c r="E82" i="75"/>
  <c r="D82" i="75"/>
  <c r="C82" i="75"/>
  <c r="B82" i="75"/>
  <c r="G81" i="75"/>
  <c r="F81" i="75"/>
  <c r="E81" i="75"/>
  <c r="D81" i="75"/>
  <c r="C81" i="75"/>
  <c r="B81" i="75"/>
  <c r="G80" i="75"/>
  <c r="F80" i="75"/>
  <c r="E80" i="75"/>
  <c r="D80" i="75"/>
  <c r="C80" i="75"/>
  <c r="B80" i="75"/>
  <c r="G79" i="75"/>
  <c r="F79" i="75"/>
  <c r="E79" i="75"/>
  <c r="D79" i="75"/>
  <c r="C79" i="75"/>
  <c r="B79" i="75"/>
  <c r="G78" i="75"/>
  <c r="F78" i="75"/>
  <c r="E78" i="75"/>
  <c r="D78" i="75"/>
  <c r="C78" i="75"/>
  <c r="B78" i="75"/>
  <c r="G77" i="75"/>
  <c r="F77" i="75"/>
  <c r="E77" i="75"/>
  <c r="D77" i="75"/>
  <c r="C77" i="75"/>
  <c r="B77" i="75"/>
  <c r="G76" i="75"/>
  <c r="F76" i="75"/>
  <c r="E76" i="75"/>
  <c r="D76" i="75"/>
  <c r="C76" i="75"/>
  <c r="B76" i="75"/>
  <c r="G75" i="75"/>
  <c r="F75" i="75"/>
  <c r="E75" i="75"/>
  <c r="D75" i="75"/>
  <c r="C75" i="75"/>
  <c r="B75" i="75"/>
  <c r="G74" i="75"/>
  <c r="F74" i="75"/>
  <c r="E74" i="75"/>
  <c r="D74" i="75"/>
  <c r="C74" i="75"/>
  <c r="B74" i="75"/>
  <c r="G73" i="75"/>
  <c r="F73" i="75"/>
  <c r="E73" i="75"/>
  <c r="D73" i="75"/>
  <c r="C73" i="75"/>
  <c r="B73" i="75"/>
  <c r="G72" i="75"/>
  <c r="F72" i="75"/>
  <c r="E72" i="75"/>
  <c r="D72" i="75"/>
  <c r="C72" i="75"/>
  <c r="B72" i="75"/>
  <c r="G71" i="75"/>
  <c r="F71" i="75"/>
  <c r="E71" i="75"/>
  <c r="D71" i="75"/>
  <c r="C71" i="75"/>
  <c r="B71" i="75"/>
  <c r="G70" i="75"/>
  <c r="F70" i="75"/>
  <c r="E70" i="75"/>
  <c r="D70" i="75"/>
  <c r="C70" i="75"/>
  <c r="B70" i="75"/>
  <c r="G69" i="75"/>
  <c r="F69" i="75"/>
  <c r="E69" i="75"/>
  <c r="D69" i="75"/>
  <c r="C69" i="75"/>
  <c r="B69" i="75"/>
  <c r="G68" i="75"/>
  <c r="F68" i="75"/>
  <c r="E68" i="75"/>
  <c r="D68" i="75"/>
  <c r="C68" i="75"/>
  <c r="B68" i="75"/>
  <c r="G67" i="75"/>
  <c r="F67" i="75"/>
  <c r="E67" i="75"/>
  <c r="D67" i="75"/>
  <c r="C67" i="75"/>
  <c r="B67" i="75"/>
  <c r="G66" i="75"/>
  <c r="F66" i="75"/>
  <c r="E66" i="75"/>
  <c r="D66" i="75"/>
  <c r="C66" i="75"/>
  <c r="B66" i="75"/>
  <c r="G65" i="75"/>
  <c r="F65" i="75"/>
  <c r="E65" i="75"/>
  <c r="D65" i="75"/>
  <c r="C65" i="75"/>
  <c r="B65" i="75"/>
  <c r="G64" i="75"/>
  <c r="F64" i="75"/>
  <c r="E64" i="75"/>
  <c r="D64" i="75"/>
  <c r="C64" i="75"/>
  <c r="B64" i="75"/>
  <c r="G63" i="75"/>
  <c r="F63" i="75"/>
  <c r="E63" i="75"/>
  <c r="D63" i="75"/>
  <c r="C63" i="75"/>
  <c r="B63" i="75"/>
  <c r="G62" i="75"/>
  <c r="F62" i="75"/>
  <c r="E62" i="75"/>
  <c r="D62" i="75"/>
  <c r="C62" i="75"/>
  <c r="B62" i="75"/>
  <c r="G61" i="75"/>
  <c r="F61" i="75"/>
  <c r="E61" i="75"/>
  <c r="D61" i="75"/>
  <c r="C61" i="75"/>
  <c r="B61" i="75"/>
  <c r="G60" i="75"/>
  <c r="F60" i="75"/>
  <c r="E60" i="75"/>
  <c r="D60" i="75"/>
  <c r="C60" i="75"/>
  <c r="B60" i="75"/>
  <c r="G59" i="75"/>
  <c r="F59" i="75"/>
  <c r="E59" i="75"/>
  <c r="D59" i="75"/>
  <c r="C59" i="75"/>
  <c r="B59" i="75"/>
  <c r="G58" i="75"/>
  <c r="F58" i="75"/>
  <c r="E58" i="75"/>
  <c r="D58" i="75"/>
  <c r="C58" i="75"/>
  <c r="B58" i="75"/>
  <c r="G57" i="75"/>
  <c r="F57" i="75"/>
  <c r="E57" i="75"/>
  <c r="D57" i="75"/>
  <c r="C57" i="75"/>
  <c r="B57" i="75"/>
  <c r="G56" i="75"/>
  <c r="F56" i="75"/>
  <c r="E56" i="75"/>
  <c r="D56" i="75"/>
  <c r="C56" i="75"/>
  <c r="B56" i="75"/>
  <c r="G55" i="75"/>
  <c r="F55" i="75"/>
  <c r="E55" i="75"/>
  <c r="D55" i="75"/>
  <c r="C55" i="75"/>
  <c r="B55" i="75"/>
  <c r="G54" i="75"/>
  <c r="F54" i="75"/>
  <c r="E54" i="75"/>
  <c r="D54" i="75"/>
  <c r="C54" i="75"/>
  <c r="B54" i="75"/>
  <c r="G53" i="75"/>
  <c r="F53" i="75"/>
  <c r="E53" i="75"/>
  <c r="D53" i="75"/>
  <c r="C53" i="75"/>
  <c r="B53" i="75"/>
  <c r="G52" i="75"/>
  <c r="F52" i="75"/>
  <c r="E52" i="75"/>
  <c r="D52" i="75"/>
  <c r="C52" i="75"/>
  <c r="B52" i="75"/>
  <c r="G51" i="75"/>
  <c r="F51" i="75"/>
  <c r="E51" i="75"/>
  <c r="D51" i="75"/>
  <c r="C51" i="75"/>
  <c r="B51" i="75"/>
  <c r="G50" i="75"/>
  <c r="F50" i="75"/>
  <c r="E50" i="75"/>
  <c r="D50" i="75"/>
  <c r="C50" i="75"/>
  <c r="B50" i="75"/>
  <c r="G49" i="75"/>
  <c r="F49" i="75"/>
  <c r="E49" i="75"/>
  <c r="D49" i="75"/>
  <c r="C49" i="75"/>
  <c r="B49" i="75"/>
  <c r="G48" i="75"/>
  <c r="F48" i="75"/>
  <c r="E48" i="75"/>
  <c r="D48" i="75"/>
  <c r="C48" i="75"/>
  <c r="B48" i="75"/>
  <c r="G47" i="75"/>
  <c r="F47" i="75"/>
  <c r="E47" i="75"/>
  <c r="D47" i="75"/>
  <c r="C47" i="75"/>
  <c r="B47" i="75"/>
  <c r="G46" i="75"/>
  <c r="F46" i="75"/>
  <c r="E46" i="75"/>
  <c r="D46" i="75"/>
  <c r="C46" i="75"/>
  <c r="B46" i="75"/>
  <c r="G45" i="75"/>
  <c r="F45" i="75"/>
  <c r="E45" i="75"/>
  <c r="D45" i="75"/>
  <c r="C45" i="75"/>
  <c r="B45" i="75"/>
  <c r="G44" i="75"/>
  <c r="F44" i="75"/>
  <c r="E44" i="75"/>
  <c r="D44" i="75"/>
  <c r="C44" i="75"/>
  <c r="B44" i="75"/>
  <c r="G43" i="75"/>
  <c r="F43" i="75"/>
  <c r="E43" i="75"/>
  <c r="D43" i="75"/>
  <c r="C43" i="75"/>
  <c r="B43" i="75"/>
  <c r="G42" i="75"/>
  <c r="F42" i="75"/>
  <c r="E42" i="75"/>
  <c r="D42" i="75"/>
  <c r="C42" i="75"/>
  <c r="B42" i="75"/>
  <c r="G41" i="75"/>
  <c r="F41" i="75"/>
  <c r="E41" i="75"/>
  <c r="D41" i="75"/>
  <c r="C41" i="75"/>
  <c r="B41" i="75"/>
  <c r="G40" i="75"/>
  <c r="F40" i="75"/>
  <c r="E40" i="75"/>
  <c r="D40" i="75"/>
  <c r="C40" i="75"/>
  <c r="B40" i="75"/>
  <c r="G39" i="75"/>
  <c r="F39" i="75"/>
  <c r="E39" i="75"/>
  <c r="D39" i="75"/>
  <c r="C39" i="75"/>
  <c r="B39" i="75"/>
  <c r="G38" i="75"/>
  <c r="F38" i="75"/>
  <c r="E38" i="75"/>
  <c r="D38" i="75"/>
  <c r="C38" i="75"/>
  <c r="B38" i="75"/>
  <c r="G37" i="75"/>
  <c r="F37" i="75"/>
  <c r="E37" i="75"/>
  <c r="D37" i="75"/>
  <c r="C37" i="75"/>
  <c r="B37" i="75"/>
  <c r="G36" i="75"/>
  <c r="F36" i="75"/>
  <c r="E36" i="75"/>
  <c r="D36" i="75"/>
  <c r="C36" i="75"/>
  <c r="B36" i="75"/>
  <c r="G35" i="75"/>
  <c r="F35" i="75"/>
  <c r="E35" i="75"/>
  <c r="D35" i="75"/>
  <c r="C35" i="75"/>
  <c r="B35" i="75"/>
  <c r="G34" i="75"/>
  <c r="F34" i="75"/>
  <c r="E34" i="75"/>
  <c r="D34" i="75"/>
  <c r="C34" i="75"/>
  <c r="B34" i="75"/>
  <c r="G33" i="75"/>
  <c r="F33" i="75"/>
  <c r="E33" i="75"/>
  <c r="D33" i="75"/>
  <c r="C33" i="75"/>
  <c r="B33" i="75"/>
  <c r="G32" i="75"/>
  <c r="F32" i="75"/>
  <c r="E32" i="75"/>
  <c r="D32" i="75"/>
  <c r="C32" i="75"/>
  <c r="B32" i="75"/>
  <c r="G31" i="75"/>
  <c r="F31" i="75"/>
  <c r="E31" i="75"/>
  <c r="D31" i="75"/>
  <c r="C31" i="75"/>
  <c r="B31" i="75"/>
  <c r="G30" i="75"/>
  <c r="F30" i="75"/>
  <c r="E30" i="75"/>
  <c r="D30" i="75"/>
  <c r="C30" i="75"/>
  <c r="B30" i="75"/>
  <c r="G29" i="75"/>
  <c r="F29" i="75"/>
  <c r="E29" i="75"/>
  <c r="D29" i="75"/>
  <c r="C29" i="75"/>
  <c r="B29" i="75"/>
  <c r="G28" i="75"/>
  <c r="F28" i="75"/>
  <c r="E28" i="75"/>
  <c r="D28" i="75"/>
  <c r="C28" i="75"/>
  <c r="B28" i="75"/>
  <c r="G27" i="75"/>
  <c r="F27" i="75"/>
  <c r="E27" i="75"/>
  <c r="D27" i="75"/>
  <c r="C27" i="75"/>
  <c r="B27" i="75"/>
  <c r="G26" i="75"/>
  <c r="F26" i="75"/>
  <c r="E26" i="75"/>
  <c r="D26" i="75"/>
  <c r="C26" i="75"/>
  <c r="B26" i="75"/>
  <c r="G25" i="75"/>
  <c r="F25" i="75"/>
  <c r="E25" i="75"/>
  <c r="D25" i="75"/>
  <c r="C25" i="75"/>
  <c r="B25" i="75"/>
  <c r="G24" i="75"/>
  <c r="F24" i="75"/>
  <c r="E24" i="75"/>
  <c r="D24" i="75"/>
  <c r="C24" i="75"/>
  <c r="B24" i="75"/>
  <c r="G23" i="75"/>
  <c r="F23" i="75"/>
  <c r="E23" i="75"/>
  <c r="D23" i="75"/>
  <c r="C23" i="75"/>
  <c r="B23" i="75"/>
  <c r="G22" i="75"/>
  <c r="F22" i="75"/>
  <c r="E22" i="75"/>
  <c r="D22" i="75"/>
  <c r="C22" i="75"/>
  <c r="B22" i="75"/>
  <c r="G21" i="75"/>
  <c r="F21" i="75"/>
  <c r="E21" i="75"/>
  <c r="D21" i="75"/>
  <c r="C21" i="75"/>
  <c r="B21" i="75"/>
  <c r="G20" i="75"/>
  <c r="F20" i="75"/>
  <c r="E20" i="75"/>
  <c r="D20" i="75"/>
  <c r="C20" i="75"/>
  <c r="B20" i="75"/>
  <c r="G19" i="75"/>
  <c r="F19" i="75"/>
  <c r="E19" i="75"/>
  <c r="D19" i="75"/>
  <c r="C19" i="75"/>
  <c r="B19" i="75"/>
  <c r="G18" i="75"/>
  <c r="F18" i="75"/>
  <c r="E18" i="75"/>
  <c r="D18" i="75"/>
  <c r="C18" i="75"/>
  <c r="B18" i="75"/>
  <c r="G17" i="75"/>
  <c r="F17" i="75"/>
  <c r="E17" i="75"/>
  <c r="D17" i="75"/>
  <c r="C17" i="75"/>
  <c r="B17" i="75"/>
  <c r="G16" i="75"/>
  <c r="F16" i="75"/>
  <c r="E16" i="75"/>
  <c r="D16" i="75"/>
  <c r="C16" i="75"/>
  <c r="B16" i="75"/>
  <c r="G15" i="75"/>
  <c r="F15" i="75"/>
  <c r="E15" i="75"/>
  <c r="D15" i="75"/>
  <c r="C15" i="75"/>
  <c r="B15" i="75"/>
  <c r="G14" i="75"/>
  <c r="F14" i="75"/>
  <c r="E14" i="75"/>
  <c r="D14" i="75"/>
  <c r="C14" i="75"/>
  <c r="B14" i="75"/>
  <c r="G13" i="75"/>
  <c r="F13" i="75"/>
  <c r="E13" i="75"/>
  <c r="D13" i="75"/>
  <c r="C13" i="75"/>
  <c r="B13" i="75"/>
  <c r="G12" i="75"/>
  <c r="F12" i="75"/>
  <c r="E12" i="75"/>
  <c r="D12" i="75"/>
  <c r="C12" i="75"/>
  <c r="B12" i="75"/>
  <c r="G11" i="75"/>
  <c r="F11" i="75"/>
  <c r="E11" i="75"/>
  <c r="D11" i="75"/>
  <c r="C11" i="75"/>
  <c r="B11" i="75"/>
  <c r="G10" i="75"/>
  <c r="F10" i="75"/>
  <c r="E10" i="75"/>
  <c r="D10" i="75"/>
  <c r="C10" i="75"/>
  <c r="B10" i="75"/>
  <c r="G9" i="75"/>
  <c r="F9" i="75"/>
  <c r="E9" i="75"/>
  <c r="D9" i="75"/>
  <c r="C9" i="75"/>
  <c r="B9" i="75"/>
  <c r="G8" i="75"/>
  <c r="F8" i="75"/>
  <c r="E8" i="75"/>
  <c r="D8" i="75"/>
  <c r="C8" i="75"/>
  <c r="B8" i="75"/>
  <c r="G7" i="75"/>
  <c r="F7" i="75"/>
  <c r="E7" i="75"/>
  <c r="D7" i="75"/>
  <c r="C7" i="75"/>
  <c r="B7" i="75"/>
  <c r="G6" i="75"/>
  <c r="F6" i="75"/>
  <c r="E6" i="75"/>
  <c r="D6" i="75"/>
  <c r="C6" i="75"/>
  <c r="B6" i="75"/>
  <c r="G5" i="75"/>
  <c r="F5" i="75"/>
  <c r="E5" i="75"/>
  <c r="D5" i="75"/>
  <c r="C5" i="75"/>
  <c r="B5" i="75"/>
  <c r="G4" i="75"/>
  <c r="F4" i="75"/>
  <c r="E4" i="75"/>
  <c r="D4" i="75"/>
  <c r="C4" i="75"/>
  <c r="B4" i="75"/>
  <c r="G3" i="75"/>
  <c r="F3" i="75"/>
  <c r="E3" i="75"/>
  <c r="D3" i="75"/>
  <c r="C3" i="75"/>
  <c r="B3" i="75"/>
  <c r="A225" i="75" l="1"/>
  <c r="A226" i="75"/>
  <c r="A227" i="75"/>
  <c r="A228" i="75"/>
  <c r="A229" i="75"/>
  <c r="A230" i="75"/>
  <c r="A231" i="75"/>
  <c r="A232" i="75"/>
  <c r="A233" i="75"/>
  <c r="A234" i="75"/>
  <c r="A235" i="75"/>
  <c r="A236" i="75"/>
  <c r="A237" i="75"/>
  <c r="A238" i="75"/>
  <c r="A239" i="75"/>
  <c r="A240" i="75"/>
  <c r="A241" i="75"/>
  <c r="A242" i="75"/>
  <c r="A243" i="75"/>
  <c r="A244" i="75"/>
  <c r="A245" i="75"/>
  <c r="A246" i="75"/>
  <c r="A247" i="75"/>
  <c r="A248" i="75"/>
  <c r="A249" i="75"/>
  <c r="A250" i="75"/>
  <c r="A251" i="75"/>
  <c r="A252" i="75"/>
  <c r="A253" i="75"/>
  <c r="A254" i="75"/>
  <c r="A255" i="75"/>
  <c r="A256" i="75"/>
  <c r="A257" i="75"/>
  <c r="A258" i="75"/>
  <c r="A259" i="75"/>
  <c r="A260" i="75"/>
  <c r="A261" i="75"/>
  <c r="A262" i="75"/>
  <c r="A263" i="75"/>
  <c r="A264" i="75"/>
  <c r="A265" i="75"/>
  <c r="A266" i="75"/>
  <c r="A267" i="75"/>
  <c r="A268" i="75"/>
  <c r="A269" i="75"/>
  <c r="A270" i="75"/>
  <c r="A271" i="75"/>
  <c r="A272" i="75"/>
  <c r="A273" i="75"/>
  <c r="A274" i="75"/>
  <c r="A275" i="75"/>
  <c r="A276" i="75"/>
  <c r="A277" i="75"/>
  <c r="A278" i="75"/>
  <c r="A279" i="75"/>
  <c r="A280" i="75"/>
  <c r="A281" i="75"/>
  <c r="A282" i="75"/>
  <c r="A283" i="75"/>
  <c r="A284" i="75"/>
  <c r="A285" i="75"/>
  <c r="A286" i="75"/>
  <c r="A287" i="75"/>
  <c r="A288" i="75"/>
  <c r="A289" i="75"/>
  <c r="A290" i="75"/>
  <c r="A291" i="75"/>
  <c r="A292" i="75"/>
  <c r="A293" i="75"/>
  <c r="A294" i="75"/>
  <c r="A295" i="75"/>
  <c r="A296" i="75"/>
  <c r="A297" i="75"/>
  <c r="A298" i="75"/>
  <c r="A299" i="75"/>
  <c r="A300" i="75"/>
  <c r="A301" i="75"/>
  <c r="A302" i="75"/>
  <c r="A303" i="75"/>
  <c r="A304" i="75"/>
  <c r="A305" i="75"/>
  <c r="A306" i="75"/>
  <c r="A307" i="75"/>
  <c r="A308" i="75"/>
  <c r="A309" i="75"/>
  <c r="A310" i="75"/>
  <c r="A311" i="75"/>
  <c r="A312" i="75"/>
  <c r="A313" i="75"/>
  <c r="A314" i="75"/>
  <c r="A315" i="75"/>
  <c r="A316" i="75"/>
  <c r="A317" i="75"/>
  <c r="A318" i="75"/>
  <c r="A319" i="75"/>
  <c r="A320" i="75"/>
  <c r="A321" i="75"/>
  <c r="A322" i="75"/>
  <c r="A323" i="75"/>
  <c r="A324" i="75"/>
  <c r="A325" i="75"/>
  <c r="A326" i="75"/>
  <c r="A327" i="75"/>
  <c r="A328" i="75"/>
  <c r="A329" i="75"/>
  <c r="A330" i="75"/>
  <c r="A331" i="75"/>
  <c r="A332" i="75"/>
  <c r="A333" i="75"/>
  <c r="A334" i="75"/>
  <c r="A335" i="75"/>
  <c r="A336" i="75"/>
  <c r="A337" i="75"/>
  <c r="A338" i="75"/>
  <c r="A339" i="75"/>
  <c r="A340" i="75"/>
  <c r="A341" i="75"/>
  <c r="A342" i="75"/>
  <c r="A343" i="75"/>
  <c r="A344" i="75"/>
  <c r="A345" i="75"/>
  <c r="A346" i="75"/>
  <c r="A347" i="75"/>
  <c r="A348" i="75"/>
  <c r="A349" i="75"/>
  <c r="A350" i="75"/>
  <c r="A351" i="75"/>
  <c r="A352" i="75"/>
  <c r="A353" i="75"/>
  <c r="A354" i="75"/>
  <c r="A355" i="75"/>
  <c r="A356" i="75"/>
  <c r="A357" i="75"/>
  <c r="A358" i="75"/>
  <c r="A359" i="75"/>
  <c r="A360" i="75"/>
  <c r="A361" i="75"/>
  <c r="A362" i="75"/>
  <c r="A363" i="75"/>
  <c r="A364" i="75"/>
  <c r="A365" i="75"/>
  <c r="A366" i="75"/>
  <c r="A367" i="75"/>
  <c r="A368" i="75"/>
  <c r="A369" i="75"/>
  <c r="A370" i="75"/>
  <c r="A371" i="75"/>
  <c r="A372" i="75"/>
  <c r="A373" i="75"/>
  <c r="A374" i="75"/>
  <c r="A375" i="75"/>
  <c r="A376" i="75"/>
  <c r="A377" i="75"/>
  <c r="A378" i="75"/>
  <c r="A379" i="75"/>
  <c r="A380" i="75"/>
  <c r="A381" i="75"/>
  <c r="A382" i="75"/>
  <c r="A383" i="75"/>
  <c r="A384" i="75"/>
  <c r="A385" i="75"/>
  <c r="A386" i="75"/>
  <c r="A387" i="75"/>
  <c r="A388" i="75"/>
  <c r="A389" i="75"/>
  <c r="A390" i="75"/>
  <c r="A391" i="75"/>
  <c r="A392" i="75"/>
  <c r="A393" i="75"/>
  <c r="A394" i="75"/>
  <c r="A395" i="75"/>
  <c r="B210" i="45"/>
  <c r="B211" i="45"/>
  <c r="B212" i="45"/>
  <c r="B213" i="45"/>
  <c r="B214" i="45"/>
  <c r="B215" i="45"/>
  <c r="B216" i="45"/>
  <c r="B217" i="45"/>
  <c r="B218" i="45"/>
  <c r="B219" i="45"/>
  <c r="B220" i="45"/>
  <c r="B221" i="45"/>
  <c r="B222" i="45"/>
  <c r="B223" i="45"/>
  <c r="B224" i="45"/>
  <c r="B225" i="45"/>
  <c r="B226" i="45"/>
  <c r="B227" i="45"/>
  <c r="B228" i="45"/>
  <c r="B229" i="45"/>
  <c r="B230" i="45"/>
  <c r="B231" i="45"/>
  <c r="B232" i="45"/>
  <c r="B233" i="45"/>
  <c r="B234" i="45"/>
  <c r="B235" i="45"/>
  <c r="B236" i="45"/>
  <c r="B237" i="45"/>
  <c r="B238" i="45"/>
  <c r="B239" i="45"/>
  <c r="B240" i="45"/>
  <c r="B241" i="45"/>
  <c r="B242" i="45"/>
  <c r="B243" i="45"/>
  <c r="B244" i="45"/>
  <c r="B245" i="45"/>
  <c r="B246" i="45"/>
  <c r="B247" i="45"/>
  <c r="B248" i="45"/>
  <c r="B249" i="45"/>
  <c r="B250" i="45"/>
  <c r="B251" i="45"/>
  <c r="B252" i="45"/>
  <c r="B253" i="45"/>
  <c r="B254" i="45"/>
  <c r="B255" i="45"/>
  <c r="B256" i="45"/>
  <c r="B257" i="45"/>
  <c r="B258" i="45"/>
  <c r="B259" i="45"/>
  <c r="B260" i="45"/>
  <c r="B261" i="45"/>
  <c r="B262" i="45"/>
  <c r="B263" i="45"/>
  <c r="B264" i="45"/>
  <c r="B265" i="45"/>
  <c r="B266" i="45"/>
  <c r="B267" i="45"/>
  <c r="B268" i="45"/>
  <c r="B269" i="45"/>
  <c r="B270" i="45"/>
  <c r="B271" i="45"/>
  <c r="B272" i="45"/>
  <c r="B273" i="45"/>
  <c r="B274" i="45"/>
  <c r="B275" i="45"/>
  <c r="B276" i="45"/>
  <c r="B277" i="45"/>
  <c r="B278" i="45"/>
  <c r="B279" i="45"/>
  <c r="B280" i="45"/>
  <c r="B281" i="45"/>
  <c r="B282" i="45"/>
  <c r="B283" i="45"/>
  <c r="B284" i="45"/>
  <c r="B285" i="45"/>
  <c r="B286" i="45"/>
  <c r="B287" i="45"/>
  <c r="B288" i="45"/>
  <c r="B289" i="45"/>
  <c r="B290" i="45"/>
  <c r="B291" i="45"/>
  <c r="B292" i="45"/>
  <c r="B293" i="45"/>
  <c r="B294" i="45"/>
  <c r="B295" i="45"/>
  <c r="B296" i="45"/>
  <c r="B297" i="45"/>
  <c r="B298" i="45"/>
  <c r="B299" i="45"/>
  <c r="B300" i="45"/>
  <c r="B301" i="45"/>
  <c r="B302" i="45"/>
  <c r="B303" i="45"/>
  <c r="B304" i="45"/>
  <c r="B305" i="45"/>
  <c r="B306" i="45"/>
  <c r="B307" i="45"/>
  <c r="B308" i="45"/>
  <c r="B309" i="45"/>
  <c r="B310" i="45"/>
  <c r="B311" i="45"/>
  <c r="B312" i="45"/>
  <c r="B313" i="45"/>
  <c r="B314" i="45"/>
  <c r="B315" i="45"/>
  <c r="B316" i="45"/>
  <c r="B317" i="45"/>
  <c r="B318" i="45"/>
  <c r="B319" i="45"/>
  <c r="B320" i="45"/>
  <c r="B321" i="45"/>
  <c r="B322" i="45"/>
  <c r="B323" i="45"/>
  <c r="B324" i="45"/>
  <c r="B325" i="45"/>
  <c r="B326" i="45"/>
  <c r="B327" i="45"/>
  <c r="B328" i="45"/>
  <c r="B329" i="45"/>
  <c r="B330" i="45"/>
  <c r="B331" i="45"/>
  <c r="B332" i="45"/>
  <c r="B333" i="45"/>
  <c r="B334" i="45"/>
  <c r="B335" i="45"/>
  <c r="B336" i="45"/>
  <c r="B337" i="45"/>
  <c r="B338" i="45"/>
  <c r="B339" i="45"/>
  <c r="B340" i="45"/>
  <c r="B341" i="45"/>
  <c r="B342" i="45"/>
  <c r="B343" i="45"/>
  <c r="B344" i="45"/>
  <c r="B345" i="45"/>
  <c r="B346" i="45"/>
  <c r="B347" i="45"/>
  <c r="B348" i="45"/>
  <c r="B209" i="45" l="1"/>
  <c r="A4" i="75" l="1"/>
  <c r="A5" i="75"/>
  <c r="A6" i="75"/>
  <c r="A7" i="75"/>
  <c r="A8" i="75"/>
  <c r="A9" i="75"/>
  <c r="A10" i="75"/>
  <c r="A11" i="75"/>
  <c r="A12" i="75"/>
  <c r="A13" i="75"/>
  <c r="A14" i="75"/>
  <c r="A15" i="75"/>
  <c r="A16" i="75"/>
  <c r="A17" i="75"/>
  <c r="A18" i="75"/>
  <c r="A19" i="75"/>
  <c r="A20" i="75"/>
  <c r="A21" i="75"/>
  <c r="A22" i="75"/>
  <c r="A23" i="75"/>
  <c r="A24" i="75"/>
  <c r="A25" i="75"/>
  <c r="A26" i="75"/>
  <c r="A27" i="75"/>
  <c r="A28" i="75"/>
  <c r="A29" i="75"/>
  <c r="A30" i="75"/>
  <c r="A31" i="75"/>
  <c r="A32" i="75"/>
  <c r="A33" i="75"/>
  <c r="A34" i="75"/>
  <c r="A35" i="75"/>
  <c r="A36" i="75"/>
  <c r="A37" i="75"/>
  <c r="A38" i="75"/>
  <c r="A39" i="75"/>
  <c r="A40" i="75"/>
  <c r="A41" i="75"/>
  <c r="A42" i="75"/>
  <c r="A43" i="75"/>
  <c r="A44" i="75"/>
  <c r="A45" i="75"/>
  <c r="A46" i="75"/>
  <c r="A47" i="75"/>
  <c r="A48" i="75"/>
  <c r="A49" i="75"/>
  <c r="A50" i="75"/>
  <c r="A51" i="75"/>
  <c r="A52" i="75"/>
  <c r="A53" i="75"/>
  <c r="A54" i="75"/>
  <c r="A55" i="75"/>
  <c r="A56" i="75"/>
  <c r="A57" i="75"/>
  <c r="A58" i="75"/>
  <c r="A59" i="75"/>
  <c r="A60" i="75"/>
  <c r="A61" i="75"/>
  <c r="A62" i="75"/>
  <c r="A63" i="75"/>
  <c r="A64" i="75"/>
  <c r="A65" i="75"/>
  <c r="A66" i="75"/>
  <c r="A67" i="75"/>
  <c r="A68" i="75"/>
  <c r="A69" i="75"/>
  <c r="A70" i="75"/>
  <c r="A71" i="75"/>
  <c r="A72" i="75"/>
  <c r="A73" i="75"/>
  <c r="A74" i="75"/>
  <c r="A75" i="75"/>
  <c r="A76" i="75"/>
  <c r="A77" i="75"/>
  <c r="A78" i="75"/>
  <c r="A79" i="75"/>
  <c r="A80" i="75"/>
  <c r="A81" i="75"/>
  <c r="A82" i="75"/>
  <c r="A83" i="75"/>
  <c r="A84" i="75"/>
  <c r="A85" i="75"/>
  <c r="A86" i="75"/>
  <c r="A87" i="75"/>
  <c r="A88" i="75"/>
  <c r="A89" i="75"/>
  <c r="A90" i="75"/>
  <c r="A91" i="75"/>
  <c r="A92" i="75"/>
  <c r="A93" i="75"/>
  <c r="A94" i="75"/>
  <c r="A95" i="75"/>
  <c r="A96" i="75"/>
  <c r="A97" i="75"/>
  <c r="A98" i="75"/>
  <c r="A99" i="75"/>
  <c r="A100" i="75"/>
  <c r="A101" i="75"/>
  <c r="A102" i="75"/>
  <c r="A103" i="75"/>
  <c r="A104" i="75"/>
  <c r="A105" i="75"/>
  <c r="A106" i="75"/>
  <c r="A107" i="75"/>
  <c r="A108" i="75"/>
  <c r="A109" i="75"/>
  <c r="A110" i="75"/>
  <c r="A111" i="75"/>
  <c r="A112" i="75"/>
  <c r="A113" i="75"/>
  <c r="A114" i="75"/>
  <c r="A115" i="75"/>
  <c r="A116" i="75"/>
  <c r="A117" i="75"/>
  <c r="A118" i="75"/>
  <c r="A119" i="75"/>
  <c r="A120" i="75"/>
  <c r="A121" i="75"/>
  <c r="A122" i="75"/>
  <c r="A123" i="75"/>
  <c r="A124" i="75"/>
  <c r="A125" i="75"/>
  <c r="A126" i="75"/>
  <c r="A127" i="75"/>
  <c r="A128" i="75"/>
  <c r="A129" i="75"/>
  <c r="A130" i="75"/>
  <c r="A131" i="75"/>
  <c r="A132" i="75"/>
  <c r="A133" i="75"/>
  <c r="A134" i="75"/>
  <c r="A135" i="75"/>
  <c r="A136" i="75"/>
  <c r="A137" i="75"/>
  <c r="A138" i="75"/>
  <c r="A139" i="75"/>
  <c r="A140" i="75"/>
  <c r="A141" i="75"/>
  <c r="A142" i="75"/>
  <c r="A143" i="75"/>
  <c r="A144" i="75"/>
  <c r="A145" i="75"/>
  <c r="A146" i="75"/>
  <c r="A147" i="75"/>
  <c r="A148" i="75"/>
  <c r="A149" i="75"/>
  <c r="A150" i="75"/>
  <c r="A151" i="75"/>
  <c r="A152" i="75"/>
  <c r="A153" i="75"/>
  <c r="A154" i="75"/>
  <c r="A155" i="75"/>
  <c r="A156" i="75"/>
  <c r="A157" i="75"/>
  <c r="A158" i="75"/>
  <c r="A159" i="75"/>
  <c r="A160" i="75"/>
  <c r="A161" i="75"/>
  <c r="A162" i="75"/>
  <c r="A163" i="75"/>
  <c r="A164" i="75"/>
  <c r="A165" i="75"/>
  <c r="A166" i="75"/>
  <c r="A167" i="75"/>
  <c r="A168" i="75"/>
  <c r="A169" i="75"/>
  <c r="A170" i="75"/>
  <c r="A171" i="75"/>
  <c r="A172" i="75"/>
  <c r="A173" i="75"/>
  <c r="A174" i="75"/>
  <c r="A175" i="75"/>
  <c r="A176" i="75"/>
  <c r="A177" i="75"/>
  <c r="A178" i="75"/>
  <c r="A179" i="75"/>
  <c r="A180" i="75"/>
  <c r="A181" i="75"/>
  <c r="A182" i="75"/>
  <c r="A183" i="75"/>
  <c r="A184" i="75"/>
  <c r="A185" i="75"/>
  <c r="A186" i="75"/>
  <c r="A187" i="75"/>
  <c r="A188" i="75"/>
  <c r="A189" i="75"/>
  <c r="A190" i="75"/>
  <c r="A191" i="75"/>
  <c r="A192" i="75"/>
  <c r="A193" i="75"/>
  <c r="A194" i="75"/>
  <c r="A195" i="75"/>
  <c r="A196" i="75"/>
  <c r="A197" i="75"/>
  <c r="A198" i="75"/>
  <c r="A199" i="75"/>
  <c r="A200" i="75"/>
  <c r="A201" i="75"/>
  <c r="A202" i="75"/>
  <c r="A203" i="75"/>
  <c r="A204" i="75"/>
  <c r="A205" i="75"/>
  <c r="A206" i="75"/>
  <c r="A207" i="75"/>
  <c r="A208" i="75"/>
  <c r="A209" i="75"/>
  <c r="A210" i="75"/>
  <c r="A211" i="75"/>
  <c r="A212" i="75"/>
  <c r="A213" i="75"/>
  <c r="A214" i="75"/>
  <c r="A215" i="75"/>
  <c r="A216" i="75"/>
  <c r="A217" i="75"/>
  <c r="A218" i="75"/>
  <c r="A219" i="75"/>
  <c r="A220" i="75"/>
  <c r="A221" i="75"/>
  <c r="A222" i="75"/>
  <c r="A223" i="75"/>
  <c r="A224" i="75"/>
  <c r="A3" i="75"/>
  <c r="B208" i="45"/>
  <c r="B207" i="45"/>
  <c r="B206" i="45"/>
  <c r="B205" i="45"/>
  <c r="B204" i="45"/>
  <c r="I30" i="78" l="1"/>
  <c r="A1" i="56"/>
  <c r="F20" i="55"/>
  <c r="E20" i="55"/>
  <c r="F9" i="55"/>
  <c r="E9" i="55"/>
  <c r="A1" i="55"/>
  <c r="A1" i="54"/>
  <c r="A1" i="53"/>
  <c r="A1" i="52"/>
  <c r="F18" i="51"/>
  <c r="F14" i="51"/>
  <c r="F8" i="51"/>
  <c r="F4" i="51"/>
  <c r="F13" i="51" s="1"/>
  <c r="F23" i="51" s="1"/>
  <c r="A1" i="51"/>
  <c r="A1" i="50"/>
  <c r="A1" i="49"/>
  <c r="B2" i="23"/>
  <c r="B203" i="45"/>
  <c r="B202" i="45"/>
  <c r="B201" i="45"/>
  <c r="B200" i="45"/>
  <c r="B199" i="45"/>
  <c r="B198" i="45"/>
  <c r="B197" i="45"/>
  <c r="B196" i="45"/>
  <c r="B195" i="45"/>
  <c r="B194" i="45"/>
  <c r="B193" i="45"/>
  <c r="B192" i="45"/>
  <c r="B191" i="45"/>
  <c r="B190" i="45"/>
  <c r="B189" i="45"/>
  <c r="B188" i="45"/>
  <c r="B187" i="45"/>
  <c r="B186" i="45"/>
  <c r="B185" i="45"/>
  <c r="B184" i="45"/>
  <c r="B183" i="45"/>
  <c r="B182" i="45"/>
  <c r="B181" i="45"/>
  <c r="B180" i="45"/>
  <c r="B179" i="45"/>
  <c r="B178" i="45"/>
  <c r="B177" i="45"/>
  <c r="B176" i="45"/>
  <c r="B175" i="45"/>
  <c r="B174" i="45"/>
  <c r="B173" i="45"/>
  <c r="B172" i="45"/>
  <c r="B171" i="45"/>
  <c r="B170" i="45"/>
  <c r="B169" i="45"/>
  <c r="B168" i="45"/>
  <c r="B167" i="45"/>
  <c r="B166" i="45"/>
  <c r="B165" i="45"/>
  <c r="B164" i="45"/>
  <c r="B163" i="45"/>
  <c r="B162" i="45"/>
  <c r="B161" i="45"/>
  <c r="B160" i="45"/>
  <c r="B159" i="45"/>
  <c r="B158" i="45"/>
  <c r="B157" i="45"/>
  <c r="B156" i="45"/>
  <c r="B155" i="45"/>
  <c r="B154" i="45"/>
  <c r="B153" i="45"/>
  <c r="B152" i="45"/>
  <c r="B151" i="45"/>
  <c r="B150" i="45"/>
  <c r="B149" i="45"/>
  <c r="B148" i="45"/>
  <c r="B147" i="45"/>
  <c r="B146" i="45"/>
  <c r="B145" i="45"/>
  <c r="B144" i="45"/>
  <c r="B143" i="45"/>
  <c r="B142" i="45"/>
  <c r="B141" i="45"/>
  <c r="B140" i="45"/>
  <c r="B139" i="45"/>
  <c r="B138" i="45"/>
  <c r="B137" i="45"/>
  <c r="B136" i="45"/>
  <c r="B135" i="45"/>
  <c r="B134" i="45"/>
  <c r="B133" i="45"/>
  <c r="B132" i="45"/>
  <c r="B131" i="45"/>
  <c r="B130" i="45"/>
  <c r="B129" i="45"/>
  <c r="B128" i="45"/>
  <c r="B127" i="45"/>
  <c r="B126" i="45"/>
  <c r="B125" i="45"/>
  <c r="B124" i="45"/>
  <c r="B123" i="45"/>
  <c r="B122" i="45"/>
  <c r="B121" i="45"/>
  <c r="B120" i="45"/>
  <c r="B119" i="45"/>
  <c r="B118" i="45"/>
  <c r="B117" i="45"/>
  <c r="B116" i="45"/>
  <c r="B115" i="45"/>
  <c r="B114" i="45"/>
  <c r="B113" i="45"/>
  <c r="B112" i="45"/>
  <c r="B111" i="45"/>
  <c r="B110" i="45"/>
  <c r="B109" i="45"/>
  <c r="B108" i="45"/>
  <c r="B107" i="45"/>
  <c r="B106" i="45"/>
  <c r="B105" i="45"/>
  <c r="B104" i="45"/>
  <c r="B103" i="45"/>
  <c r="B102" i="45"/>
  <c r="B101" i="45"/>
  <c r="B100" i="45"/>
  <c r="B99" i="45"/>
  <c r="B98" i="45"/>
  <c r="B97" i="45"/>
  <c r="B96" i="45"/>
  <c r="B95" i="45"/>
  <c r="B94" i="45"/>
  <c r="B93" i="45"/>
  <c r="B92" i="45"/>
  <c r="B91" i="45"/>
  <c r="B90" i="45"/>
  <c r="B89" i="45"/>
  <c r="B88" i="45"/>
  <c r="B87" i="45"/>
  <c r="B86" i="45"/>
  <c r="B85" i="45"/>
  <c r="B84" i="45"/>
  <c r="B83" i="45"/>
  <c r="B82" i="45"/>
  <c r="B81" i="45"/>
  <c r="B80" i="45"/>
  <c r="B79" i="45"/>
  <c r="B78" i="45"/>
  <c r="B77" i="45"/>
  <c r="B76" i="45"/>
  <c r="B75" i="45"/>
  <c r="B74" i="45"/>
  <c r="B73" i="45"/>
  <c r="B72" i="45"/>
  <c r="B71" i="45"/>
  <c r="B70" i="45"/>
  <c r="B69" i="45"/>
  <c r="B68" i="45"/>
  <c r="B67" i="45"/>
  <c r="B66" i="45"/>
  <c r="B65" i="45"/>
  <c r="B64" i="45"/>
  <c r="B63" i="45"/>
  <c r="B62" i="45"/>
  <c r="B61" i="45"/>
  <c r="B60" i="45"/>
  <c r="B59" i="45"/>
  <c r="B58" i="45"/>
  <c r="B57" i="45"/>
  <c r="B56" i="45"/>
  <c r="B55" i="45"/>
  <c r="B54" i="45"/>
  <c r="B53" i="45"/>
  <c r="B52" i="45"/>
  <c r="B51" i="45"/>
  <c r="B50" i="45"/>
  <c r="B49" i="45"/>
  <c r="B48" i="45"/>
  <c r="B47" i="45"/>
  <c r="B46" i="45"/>
  <c r="B45" i="45"/>
  <c r="B44" i="45"/>
  <c r="B43" i="45"/>
  <c r="B42" i="45"/>
  <c r="B41" i="45"/>
  <c r="B40" i="45"/>
  <c r="B39" i="45"/>
  <c r="B38" i="45"/>
  <c r="B37" i="45"/>
  <c r="B36" i="45"/>
  <c r="B35" i="45"/>
  <c r="B34" i="45"/>
  <c r="B33" i="45"/>
  <c r="B32" i="45"/>
  <c r="B31" i="45"/>
  <c r="B30" i="45"/>
  <c r="B29" i="45"/>
  <c r="B28" i="45"/>
  <c r="B27" i="45"/>
  <c r="B26" i="45"/>
  <c r="B25" i="45"/>
  <c r="B24" i="45"/>
  <c r="B23" i="45"/>
  <c r="B22" i="45"/>
  <c r="B21" i="45"/>
  <c r="B20" i="45"/>
  <c r="B19" i="45"/>
  <c r="B18" i="45"/>
  <c r="B17" i="45"/>
  <c r="B16" i="45"/>
  <c r="B15" i="45"/>
  <c r="B14" i="45"/>
  <c r="B13" i="45"/>
  <c r="B12" i="45"/>
  <c r="B11" i="45"/>
  <c r="B10" i="45"/>
  <c r="B9" i="45"/>
  <c r="B8" i="45"/>
  <c r="B7" i="45"/>
  <c r="B6" i="45"/>
  <c r="B5" i="45"/>
  <c r="B4" i="45"/>
  <c r="B3" i="45"/>
  <c r="E3" i="51" l="1"/>
  <c r="C42" i="54"/>
  <c r="D86" i="49"/>
  <c r="D42" i="54"/>
  <c r="D41" i="54"/>
  <c r="E41" i="54"/>
  <c r="C41" i="54"/>
  <c r="C41" i="49"/>
  <c r="D42" i="49"/>
  <c r="F42" i="54"/>
  <c r="F41" i="54"/>
  <c r="C42" i="49"/>
  <c r="D41" i="49"/>
  <c r="E42" i="54"/>
  <c r="C30" i="49"/>
  <c r="C129" i="49"/>
  <c r="C14" i="49"/>
  <c r="D35" i="49"/>
  <c r="C65" i="49"/>
  <c r="O26" i="23"/>
  <c r="D19" i="49"/>
  <c r="D150" i="49"/>
  <c r="C64" i="50"/>
  <c r="D150" i="50"/>
  <c r="D19" i="50"/>
  <c r="D3" i="49"/>
  <c r="C47" i="49"/>
  <c r="O19" i="23"/>
  <c r="L22" i="23"/>
  <c r="O30" i="23"/>
  <c r="O32" i="23"/>
  <c r="N36" i="23"/>
  <c r="L37" i="23"/>
  <c r="N39" i="23"/>
  <c r="N43" i="23"/>
  <c r="L44" i="23"/>
  <c r="N49" i="23"/>
  <c r="C10" i="49"/>
  <c r="D15" i="49"/>
  <c r="C26" i="49"/>
  <c r="D31" i="49"/>
  <c r="C43" i="49"/>
  <c r="D48" i="49"/>
  <c r="C55" i="49"/>
  <c r="D70" i="49"/>
  <c r="C113" i="49"/>
  <c r="D134" i="49"/>
  <c r="C181" i="49"/>
  <c r="D3" i="50"/>
  <c r="C46" i="50"/>
  <c r="F27" i="55"/>
  <c r="F19" i="55"/>
  <c r="F17" i="55"/>
  <c r="F8" i="55"/>
  <c r="F6" i="55"/>
  <c r="E100" i="54"/>
  <c r="E99" i="54"/>
  <c r="E98" i="54"/>
  <c r="E97" i="54"/>
  <c r="E96" i="54"/>
  <c r="E95" i="54"/>
  <c r="E94" i="54"/>
  <c r="E93" i="54"/>
  <c r="E92" i="54"/>
  <c r="E91" i="54"/>
  <c r="E90" i="54"/>
  <c r="E89" i="54"/>
  <c r="E88" i="54"/>
  <c r="E87" i="54"/>
  <c r="E86" i="54"/>
  <c r="E85" i="54"/>
  <c r="E84" i="54"/>
  <c r="E83" i="54"/>
  <c r="E82" i="54"/>
  <c r="E81" i="54"/>
  <c r="E80" i="54"/>
  <c r="E79" i="54"/>
  <c r="E78" i="54"/>
  <c r="E77" i="54"/>
  <c r="E76" i="54"/>
  <c r="E75" i="54"/>
  <c r="E74" i="54"/>
  <c r="E73" i="54"/>
  <c r="E72" i="54"/>
  <c r="E71" i="54"/>
  <c r="E70" i="54"/>
  <c r="E69" i="54"/>
  <c r="E68" i="54"/>
  <c r="E67" i="54"/>
  <c r="E66" i="54"/>
  <c r="E65" i="54"/>
  <c r="E64" i="54"/>
  <c r="E63" i="54"/>
  <c r="E62" i="54"/>
  <c r="E61" i="54"/>
  <c r="E60" i="54"/>
  <c r="E59" i="54"/>
  <c r="E58" i="54"/>
  <c r="E57" i="54"/>
  <c r="E56" i="54"/>
  <c r="E55" i="54"/>
  <c r="E54" i="54"/>
  <c r="E53" i="54"/>
  <c r="E52" i="54"/>
  <c r="E51" i="54"/>
  <c r="E50" i="54"/>
  <c r="E49" i="54"/>
  <c r="E48" i="54"/>
  <c r="E47" i="54"/>
  <c r="E46" i="54"/>
  <c r="E45" i="54"/>
  <c r="E44" i="54"/>
  <c r="E43" i="54"/>
  <c r="E40" i="54"/>
  <c r="E39" i="54"/>
  <c r="E38" i="54"/>
  <c r="E37" i="54"/>
  <c r="E36" i="54"/>
  <c r="E35" i="54"/>
  <c r="E34" i="54"/>
  <c r="E33" i="54"/>
  <c r="E32" i="54"/>
  <c r="E31" i="54"/>
  <c r="E30" i="54"/>
  <c r="E29" i="54"/>
  <c r="E28" i="54"/>
  <c r="E27" i="54"/>
  <c r="E26" i="54"/>
  <c r="E25" i="54"/>
  <c r="E24" i="54"/>
  <c r="E23" i="54"/>
  <c r="E22" i="54"/>
  <c r="E21" i="54"/>
  <c r="E20" i="54"/>
  <c r="E27" i="55"/>
  <c r="E19" i="55"/>
  <c r="E17" i="55"/>
  <c r="E8" i="55"/>
  <c r="E6" i="55"/>
  <c r="D100" i="54"/>
  <c r="D99" i="54"/>
  <c r="D98" i="54"/>
  <c r="D97" i="54"/>
  <c r="D96" i="54"/>
  <c r="D95" i="54"/>
  <c r="D94" i="54"/>
  <c r="D93" i="54"/>
  <c r="D92" i="54"/>
  <c r="D91" i="54"/>
  <c r="D90" i="54"/>
  <c r="D89" i="54"/>
  <c r="D88" i="54"/>
  <c r="D87" i="54"/>
  <c r="D86" i="54"/>
  <c r="D85" i="54"/>
  <c r="D84" i="54"/>
  <c r="D83" i="54"/>
  <c r="D82" i="54"/>
  <c r="D81" i="54"/>
  <c r="D80" i="54"/>
  <c r="D79" i="54"/>
  <c r="D78" i="54"/>
  <c r="D77" i="54"/>
  <c r="D76" i="54"/>
  <c r="D75" i="54"/>
  <c r="D74" i="54"/>
  <c r="D73" i="54"/>
  <c r="D72" i="54"/>
  <c r="D71" i="54"/>
  <c r="D70" i="54"/>
  <c r="D69" i="54"/>
  <c r="D68" i="54"/>
  <c r="D67" i="54"/>
  <c r="D66" i="54"/>
  <c r="D65" i="54"/>
  <c r="D64" i="54"/>
  <c r="D63" i="54"/>
  <c r="D62" i="54"/>
  <c r="D61" i="54"/>
  <c r="D60" i="54"/>
  <c r="D59" i="54"/>
  <c r="D58" i="54"/>
  <c r="D57" i="54"/>
  <c r="D56" i="54"/>
  <c r="D55" i="54"/>
  <c r="D54" i="54"/>
  <c r="D53" i="54"/>
  <c r="D52" i="54"/>
  <c r="D51" i="54"/>
  <c r="D50" i="54"/>
  <c r="D49" i="54"/>
  <c r="D48" i="54"/>
  <c r="D47" i="54"/>
  <c r="D46" i="54"/>
  <c r="D45" i="54"/>
  <c r="D44" i="54"/>
  <c r="D43" i="54"/>
  <c r="D40" i="54"/>
  <c r="D39" i="54"/>
  <c r="D38" i="54"/>
  <c r="D37" i="54"/>
  <c r="D36" i="54"/>
  <c r="D35" i="54"/>
  <c r="D34" i="54"/>
  <c r="D33" i="54"/>
  <c r="D32" i="54"/>
  <c r="D31" i="54"/>
  <c r="D30" i="54"/>
  <c r="D29" i="54"/>
  <c r="D28" i="54"/>
  <c r="D27" i="54"/>
  <c r="D26" i="54"/>
  <c r="D25" i="54"/>
  <c r="D24" i="54"/>
  <c r="D23" i="54"/>
  <c r="F18" i="55"/>
  <c r="F7" i="55"/>
  <c r="C100" i="54"/>
  <c r="C99" i="54"/>
  <c r="C98" i="54"/>
  <c r="C97" i="54"/>
  <c r="C96" i="54"/>
  <c r="C95" i="54"/>
  <c r="C94" i="54"/>
  <c r="C93" i="54"/>
  <c r="C92" i="54"/>
  <c r="C91" i="54"/>
  <c r="C90" i="54"/>
  <c r="C89" i="54"/>
  <c r="C88" i="54"/>
  <c r="C87" i="54"/>
  <c r="C86" i="54"/>
  <c r="C85" i="54"/>
  <c r="C84" i="54"/>
  <c r="C83" i="54"/>
  <c r="C82" i="54"/>
  <c r="C81" i="54"/>
  <c r="C80" i="54"/>
  <c r="C79" i="54"/>
  <c r="C78" i="54"/>
  <c r="C77" i="54"/>
  <c r="C76" i="54"/>
  <c r="C75" i="54"/>
  <c r="C74" i="54"/>
  <c r="C73" i="54"/>
  <c r="C72" i="54"/>
  <c r="C71" i="54"/>
  <c r="C70" i="54"/>
  <c r="C69" i="54"/>
  <c r="C68" i="54"/>
  <c r="C67" i="54"/>
  <c r="C66" i="54"/>
  <c r="C65" i="54"/>
  <c r="C64" i="54"/>
  <c r="C63" i="54"/>
  <c r="C62" i="54"/>
  <c r="C61" i="54"/>
  <c r="C60" i="54"/>
  <c r="C59" i="54"/>
  <c r="C58" i="54"/>
  <c r="C57" i="54"/>
  <c r="C56" i="54"/>
  <c r="C55" i="54"/>
  <c r="C54" i="54"/>
  <c r="C53" i="54"/>
  <c r="C52" i="54"/>
  <c r="C51" i="54"/>
  <c r="C50" i="54"/>
  <c r="C49" i="54"/>
  <c r="C48" i="54"/>
  <c r="C47" i="54"/>
  <c r="C46" i="54"/>
  <c r="C45" i="54"/>
  <c r="C44" i="54"/>
  <c r="C43" i="54"/>
  <c r="C40" i="54"/>
  <c r="C39" i="54"/>
  <c r="C38" i="54"/>
  <c r="C37" i="54"/>
  <c r="C36" i="54"/>
  <c r="C35" i="54"/>
  <c r="C34" i="54"/>
  <c r="C33" i="54"/>
  <c r="C32" i="54"/>
  <c r="C31" i="54"/>
  <c r="C30" i="54"/>
  <c r="C29" i="54"/>
  <c r="C28" i="54"/>
  <c r="C27" i="54"/>
  <c r="C26" i="54"/>
  <c r="C25" i="54"/>
  <c r="C24" i="54"/>
  <c r="C23" i="54"/>
  <c r="C22" i="54"/>
  <c r="C21" i="54"/>
  <c r="C20" i="54"/>
  <c r="F99" i="54"/>
  <c r="F95" i="54"/>
  <c r="F91" i="54"/>
  <c r="G91" i="54" s="1"/>
  <c r="F87" i="54"/>
  <c r="F83" i="54"/>
  <c r="F79" i="54"/>
  <c r="F75" i="54"/>
  <c r="G75" i="54" s="1"/>
  <c r="F71" i="54"/>
  <c r="F67" i="54"/>
  <c r="F63" i="54"/>
  <c r="F59" i="54"/>
  <c r="F55" i="54"/>
  <c r="F51" i="54"/>
  <c r="F47" i="54"/>
  <c r="F43" i="54"/>
  <c r="G43" i="54" s="1"/>
  <c r="F38" i="54"/>
  <c r="F34" i="54"/>
  <c r="F30" i="54"/>
  <c r="F26" i="54"/>
  <c r="F22" i="54"/>
  <c r="F20" i="54"/>
  <c r="D19" i="54"/>
  <c r="D18" i="54"/>
  <c r="D17" i="54"/>
  <c r="D16" i="54"/>
  <c r="D15" i="54"/>
  <c r="D14" i="54"/>
  <c r="D13" i="54"/>
  <c r="D12" i="54"/>
  <c r="D11" i="54"/>
  <c r="D10" i="54"/>
  <c r="D9" i="54"/>
  <c r="D8" i="54"/>
  <c r="D7" i="54"/>
  <c r="D6" i="54"/>
  <c r="D5" i="54"/>
  <c r="D4" i="54"/>
  <c r="D3" i="54"/>
  <c r="C15" i="51"/>
  <c r="G15" i="51" s="1"/>
  <c r="D11" i="51"/>
  <c r="G11" i="51" s="1"/>
  <c r="C6" i="51"/>
  <c r="G6" i="51" s="1"/>
  <c r="D3" i="51"/>
  <c r="C206" i="50"/>
  <c r="D203" i="50"/>
  <c r="C202" i="50"/>
  <c r="D199" i="50"/>
  <c r="C198" i="50"/>
  <c r="D195" i="50"/>
  <c r="C194" i="50"/>
  <c r="D191" i="50"/>
  <c r="C190" i="50"/>
  <c r="D187" i="50"/>
  <c r="C186" i="50"/>
  <c r="D183" i="50"/>
  <c r="C182" i="50"/>
  <c r="D179" i="50"/>
  <c r="C178" i="50"/>
  <c r="D175" i="50"/>
  <c r="C174" i="50"/>
  <c r="D171" i="50"/>
  <c r="C170" i="50"/>
  <c r="D167" i="50"/>
  <c r="C166" i="50"/>
  <c r="D163" i="50"/>
  <c r="C162" i="50"/>
  <c r="D159" i="50"/>
  <c r="C158" i="50"/>
  <c r="D155" i="50"/>
  <c r="C154" i="50"/>
  <c r="D151" i="50"/>
  <c r="C150" i="50"/>
  <c r="D147" i="50"/>
  <c r="E7" i="55"/>
  <c r="F98" i="54"/>
  <c r="F94" i="54"/>
  <c r="F90" i="54"/>
  <c r="F86" i="54"/>
  <c r="F82" i="54"/>
  <c r="F78" i="54"/>
  <c r="F74" i="54"/>
  <c r="F70" i="54"/>
  <c r="F66" i="54"/>
  <c r="F62" i="54"/>
  <c r="F58" i="54"/>
  <c r="F54" i="54"/>
  <c r="F50" i="54"/>
  <c r="F46" i="54"/>
  <c r="F37" i="54"/>
  <c r="F33" i="54"/>
  <c r="F29" i="54"/>
  <c r="F25" i="54"/>
  <c r="D22" i="54"/>
  <c r="D20" i="54"/>
  <c r="C19" i="54"/>
  <c r="C18" i="54"/>
  <c r="C17" i="54"/>
  <c r="C16" i="54"/>
  <c r="C15" i="54"/>
  <c r="C14" i="54"/>
  <c r="C13" i="54"/>
  <c r="C12" i="54"/>
  <c r="C11" i="54"/>
  <c r="C10" i="54"/>
  <c r="C9" i="54"/>
  <c r="C8" i="54"/>
  <c r="C7" i="54"/>
  <c r="C6" i="54"/>
  <c r="C5" i="54"/>
  <c r="C4" i="54"/>
  <c r="C3" i="54"/>
  <c r="E22" i="51"/>
  <c r="G22" i="51" s="1"/>
  <c r="D10" i="51"/>
  <c r="G10" i="51" s="1"/>
  <c r="C5" i="51"/>
  <c r="G5" i="51" s="1"/>
  <c r="D204" i="50"/>
  <c r="C203" i="50"/>
  <c r="D200" i="50"/>
  <c r="C199" i="50"/>
  <c r="D196" i="50"/>
  <c r="C195" i="50"/>
  <c r="D192" i="50"/>
  <c r="C191" i="50"/>
  <c r="D188" i="50"/>
  <c r="C187" i="50"/>
  <c r="D184" i="50"/>
  <c r="C183" i="50"/>
  <c r="D180" i="50"/>
  <c r="C179" i="50"/>
  <c r="D176" i="50"/>
  <c r="C175" i="50"/>
  <c r="D172" i="50"/>
  <c r="C171" i="50"/>
  <c r="D168" i="50"/>
  <c r="C167" i="50"/>
  <c r="D164" i="50"/>
  <c r="C163" i="50"/>
  <c r="D160" i="50"/>
  <c r="C159" i="50"/>
  <c r="D156" i="50"/>
  <c r="C155" i="50"/>
  <c r="D152" i="50"/>
  <c r="C151" i="50"/>
  <c r="E18" i="55"/>
  <c r="F97" i="54"/>
  <c r="F93" i="54"/>
  <c r="F89" i="54"/>
  <c r="F85" i="54"/>
  <c r="F81" i="54"/>
  <c r="F77" i="54"/>
  <c r="F73" i="54"/>
  <c r="F69" i="54"/>
  <c r="F65" i="54"/>
  <c r="F61" i="54"/>
  <c r="F57" i="54"/>
  <c r="F53" i="54"/>
  <c r="F49" i="54"/>
  <c r="F45" i="54"/>
  <c r="F40" i="54"/>
  <c r="F36" i="54"/>
  <c r="F32" i="54"/>
  <c r="F28" i="54"/>
  <c r="F24" i="54"/>
  <c r="F21" i="54"/>
  <c r="F19" i="54"/>
  <c r="F18" i="54"/>
  <c r="F17" i="54"/>
  <c r="F16" i="54"/>
  <c r="F15" i="54"/>
  <c r="F14" i="54"/>
  <c r="F13" i="54"/>
  <c r="F12" i="54"/>
  <c r="F11" i="54"/>
  <c r="F10" i="54"/>
  <c r="F9" i="54"/>
  <c r="F8" i="54"/>
  <c r="F7" i="54"/>
  <c r="F6" i="54"/>
  <c r="F5" i="54"/>
  <c r="F4" i="54"/>
  <c r="F3" i="54"/>
  <c r="E21" i="51"/>
  <c r="G21" i="51" s="1"/>
  <c r="C17" i="51"/>
  <c r="G17" i="51" s="1"/>
  <c r="D205" i="50"/>
  <c r="C204" i="50"/>
  <c r="D201" i="50"/>
  <c r="C200" i="50"/>
  <c r="D197" i="50"/>
  <c r="C196" i="50"/>
  <c r="D193" i="50"/>
  <c r="C192" i="50"/>
  <c r="D189" i="50"/>
  <c r="C188" i="50"/>
  <c r="D185" i="50"/>
  <c r="C184" i="50"/>
  <c r="D181" i="50"/>
  <c r="C180" i="50"/>
  <c r="D177" i="50"/>
  <c r="C176" i="50"/>
  <c r="D173" i="50"/>
  <c r="C172" i="50"/>
  <c r="D169" i="50"/>
  <c r="C168" i="50"/>
  <c r="D165" i="50"/>
  <c r="C164" i="50"/>
  <c r="D161" i="50"/>
  <c r="C160" i="50"/>
  <c r="D157" i="50"/>
  <c r="C156" i="50"/>
  <c r="D153" i="50"/>
  <c r="C152" i="50"/>
  <c r="D149" i="50"/>
  <c r="C148" i="50"/>
  <c r="F88" i="54"/>
  <c r="F72" i="54"/>
  <c r="F56" i="54"/>
  <c r="F39" i="54"/>
  <c r="F23" i="54"/>
  <c r="E17" i="54"/>
  <c r="E13" i="54"/>
  <c r="E9" i="54"/>
  <c r="E5" i="54"/>
  <c r="C16" i="51"/>
  <c r="G16" i="51" s="1"/>
  <c r="D202" i="50"/>
  <c r="C197" i="50"/>
  <c r="D186" i="50"/>
  <c r="C181" i="50"/>
  <c r="D170" i="50"/>
  <c r="C165" i="50"/>
  <c r="D154" i="50"/>
  <c r="C147" i="50"/>
  <c r="D144" i="50"/>
  <c r="C143" i="50"/>
  <c r="D140" i="50"/>
  <c r="C139" i="50"/>
  <c r="D136" i="50"/>
  <c r="C135" i="50"/>
  <c r="D132" i="50"/>
  <c r="C131" i="50"/>
  <c r="D128" i="50"/>
  <c r="C127" i="50"/>
  <c r="D124" i="50"/>
  <c r="C123" i="50"/>
  <c r="D120" i="50"/>
  <c r="C119" i="50"/>
  <c r="D116" i="50"/>
  <c r="C115" i="50"/>
  <c r="D112" i="50"/>
  <c r="C111" i="50"/>
  <c r="D108" i="50"/>
  <c r="C107" i="50"/>
  <c r="D104" i="50"/>
  <c r="C103" i="50"/>
  <c r="D100" i="50"/>
  <c r="C99" i="50"/>
  <c r="D96" i="50"/>
  <c r="C95" i="50"/>
  <c r="D92" i="50"/>
  <c r="C91" i="50"/>
  <c r="D88" i="50"/>
  <c r="C87" i="50"/>
  <c r="D84" i="50"/>
  <c r="C83" i="50"/>
  <c r="D80" i="50"/>
  <c r="C79" i="50"/>
  <c r="D76" i="50"/>
  <c r="C75" i="50"/>
  <c r="D72" i="50"/>
  <c r="C71" i="50"/>
  <c r="D68" i="50"/>
  <c r="C67" i="50"/>
  <c r="D64" i="50"/>
  <c r="C63" i="50"/>
  <c r="D60" i="50"/>
  <c r="F100" i="54"/>
  <c r="F84" i="54"/>
  <c r="F68" i="54"/>
  <c r="F52" i="54"/>
  <c r="F35" i="54"/>
  <c r="D21" i="54"/>
  <c r="E16" i="54"/>
  <c r="E12" i="54"/>
  <c r="E8" i="54"/>
  <c r="E4" i="54"/>
  <c r="C7" i="51"/>
  <c r="G7" i="51" s="1"/>
  <c r="D206" i="50"/>
  <c r="C201" i="50"/>
  <c r="D190" i="50"/>
  <c r="C185" i="50"/>
  <c r="D174" i="50"/>
  <c r="C169" i="50"/>
  <c r="D158" i="50"/>
  <c r="C153" i="50"/>
  <c r="C149" i="50"/>
  <c r="D145" i="50"/>
  <c r="C144" i="50"/>
  <c r="D141" i="50"/>
  <c r="C140" i="50"/>
  <c r="D137" i="50"/>
  <c r="C136" i="50"/>
  <c r="D133" i="50"/>
  <c r="C132" i="50"/>
  <c r="D129" i="50"/>
  <c r="C128" i="50"/>
  <c r="D125" i="50"/>
  <c r="C124" i="50"/>
  <c r="D121" i="50"/>
  <c r="C120" i="50"/>
  <c r="D117" i="50"/>
  <c r="C116" i="50"/>
  <c r="D113" i="50"/>
  <c r="C112" i="50"/>
  <c r="D109" i="50"/>
  <c r="C108" i="50"/>
  <c r="D105" i="50"/>
  <c r="C104" i="50"/>
  <c r="D101" i="50"/>
  <c r="C100" i="50"/>
  <c r="D97" i="50"/>
  <c r="C96" i="50"/>
  <c r="D93" i="50"/>
  <c r="C92" i="50"/>
  <c r="D89" i="50"/>
  <c r="C88" i="50"/>
  <c r="D85" i="50"/>
  <c r="C84" i="50"/>
  <c r="D81" i="50"/>
  <c r="C80" i="50"/>
  <c r="D77" i="50"/>
  <c r="C76" i="50"/>
  <c r="D73" i="50"/>
  <c r="C72" i="50"/>
  <c r="D69" i="50"/>
  <c r="C68" i="50"/>
  <c r="D65" i="50"/>
  <c r="F96" i="54"/>
  <c r="F80" i="54"/>
  <c r="F64" i="54"/>
  <c r="F48" i="54"/>
  <c r="F31" i="54"/>
  <c r="E19" i="54"/>
  <c r="E15" i="54"/>
  <c r="E11" i="54"/>
  <c r="E7" i="54"/>
  <c r="E3" i="54"/>
  <c r="E20" i="51"/>
  <c r="G20" i="51" s="1"/>
  <c r="C205" i="50"/>
  <c r="D194" i="50"/>
  <c r="C189" i="50"/>
  <c r="D178" i="50"/>
  <c r="C173" i="50"/>
  <c r="D162" i="50"/>
  <c r="C157" i="50"/>
  <c r="D148" i="50"/>
  <c r="D146" i="50"/>
  <c r="C145" i="50"/>
  <c r="D142" i="50"/>
  <c r="C141" i="50"/>
  <c r="D138" i="50"/>
  <c r="C137" i="50"/>
  <c r="D134" i="50"/>
  <c r="C133" i="50"/>
  <c r="D130" i="50"/>
  <c r="C129" i="50"/>
  <c r="D126" i="50"/>
  <c r="C125" i="50"/>
  <c r="D122" i="50"/>
  <c r="C121" i="50"/>
  <c r="D118" i="50"/>
  <c r="C117" i="50"/>
  <c r="D114" i="50"/>
  <c r="C113" i="50"/>
  <c r="D110" i="50"/>
  <c r="C109" i="50"/>
  <c r="D106" i="50"/>
  <c r="C105" i="50"/>
  <c r="D102" i="50"/>
  <c r="C101" i="50"/>
  <c r="D98" i="50"/>
  <c r="C97" i="50"/>
  <c r="D94" i="50"/>
  <c r="C93" i="50"/>
  <c r="D90" i="50"/>
  <c r="C89" i="50"/>
  <c r="D86" i="50"/>
  <c r="C85" i="50"/>
  <c r="D82" i="50"/>
  <c r="C81" i="50"/>
  <c r="D78" i="50"/>
  <c r="C77" i="50"/>
  <c r="D74" i="50"/>
  <c r="C73" i="50"/>
  <c r="D70" i="50"/>
  <c r="C69" i="50"/>
  <c r="D66" i="50"/>
  <c r="C65" i="50"/>
  <c r="D62" i="50"/>
  <c r="C61" i="50"/>
  <c r="F44" i="54"/>
  <c r="E10" i="54"/>
  <c r="D12" i="51"/>
  <c r="G12" i="51" s="1"/>
  <c r="D166" i="50"/>
  <c r="C142" i="50"/>
  <c r="D131" i="50"/>
  <c r="C126" i="50"/>
  <c r="D115" i="50"/>
  <c r="C110" i="50"/>
  <c r="D99" i="50"/>
  <c r="C94" i="50"/>
  <c r="D83" i="50"/>
  <c r="C78" i="50"/>
  <c r="D67" i="50"/>
  <c r="D63" i="50"/>
  <c r="C59" i="50"/>
  <c r="D56" i="50"/>
  <c r="C55" i="50"/>
  <c r="D52" i="50"/>
  <c r="C51" i="50"/>
  <c r="D48" i="50"/>
  <c r="C47" i="50"/>
  <c r="D44" i="50"/>
  <c r="C43" i="50"/>
  <c r="D40" i="50"/>
  <c r="C39" i="50"/>
  <c r="D36" i="50"/>
  <c r="C35" i="50"/>
  <c r="D32" i="50"/>
  <c r="C31" i="50"/>
  <c r="D28" i="50"/>
  <c r="C27" i="50"/>
  <c r="D24" i="50"/>
  <c r="C23" i="50"/>
  <c r="D20" i="50"/>
  <c r="C19" i="50"/>
  <c r="D16" i="50"/>
  <c r="C15" i="50"/>
  <c r="D12" i="50"/>
  <c r="C11" i="50"/>
  <c r="D8" i="50"/>
  <c r="C7" i="50"/>
  <c r="D4" i="50"/>
  <c r="C3" i="50"/>
  <c r="C207" i="50" s="1"/>
  <c r="C195" i="49"/>
  <c r="D191" i="49"/>
  <c r="C190" i="49"/>
  <c r="D187" i="49"/>
  <c r="C186" i="49"/>
  <c r="D183" i="49"/>
  <c r="C182" i="49"/>
  <c r="D177" i="49"/>
  <c r="C176" i="49"/>
  <c r="D171" i="49"/>
  <c r="C170" i="49"/>
  <c r="D167" i="49"/>
  <c r="C166" i="49"/>
  <c r="D163" i="49"/>
  <c r="C162" i="49"/>
  <c r="D159" i="49"/>
  <c r="C158" i="49"/>
  <c r="D155" i="49"/>
  <c r="C154" i="49"/>
  <c r="D151" i="49"/>
  <c r="C150" i="49"/>
  <c r="D147" i="49"/>
  <c r="C146" i="49"/>
  <c r="D143" i="49"/>
  <c r="C142" i="49"/>
  <c r="D139" i="49"/>
  <c r="C138" i="49"/>
  <c r="D135" i="49"/>
  <c r="C134" i="49"/>
  <c r="D131" i="49"/>
  <c r="C130" i="49"/>
  <c r="D127" i="49"/>
  <c r="C126" i="49"/>
  <c r="D123" i="49"/>
  <c r="C122" i="49"/>
  <c r="D119" i="49"/>
  <c r="C118" i="49"/>
  <c r="D115" i="49"/>
  <c r="C114" i="49"/>
  <c r="D111" i="49"/>
  <c r="C110" i="49"/>
  <c r="D107" i="49"/>
  <c r="C106" i="49"/>
  <c r="D103" i="49"/>
  <c r="C102" i="49"/>
  <c r="D99" i="49"/>
  <c r="C98" i="49"/>
  <c r="D95" i="49"/>
  <c r="C94" i="49"/>
  <c r="D91" i="49"/>
  <c r="C90" i="49"/>
  <c r="D87" i="49"/>
  <c r="C86" i="49"/>
  <c r="D83" i="49"/>
  <c r="C82" i="49"/>
  <c r="D79" i="49"/>
  <c r="C78" i="49"/>
  <c r="D75" i="49"/>
  <c r="C74" i="49"/>
  <c r="D71" i="49"/>
  <c r="C70" i="49"/>
  <c r="D67" i="49"/>
  <c r="C66" i="49"/>
  <c r="D63" i="49"/>
  <c r="C62" i="49"/>
  <c r="D59" i="49"/>
  <c r="C58" i="49"/>
  <c r="D55" i="49"/>
  <c r="C54" i="49"/>
  <c r="F92" i="54"/>
  <c r="F27" i="54"/>
  <c r="E6" i="54"/>
  <c r="D182" i="50"/>
  <c r="C161" i="50"/>
  <c r="C146" i="50"/>
  <c r="D135" i="50"/>
  <c r="C130" i="50"/>
  <c r="D119" i="50"/>
  <c r="C114" i="50"/>
  <c r="D103" i="50"/>
  <c r="C98" i="50"/>
  <c r="D87" i="50"/>
  <c r="C82" i="50"/>
  <c r="D71" i="50"/>
  <c r="C66" i="50"/>
  <c r="C60" i="50"/>
  <c r="D57" i="50"/>
  <c r="C56" i="50"/>
  <c r="D53" i="50"/>
  <c r="C52" i="50"/>
  <c r="D49" i="50"/>
  <c r="C48" i="50"/>
  <c r="D45" i="50"/>
  <c r="C44" i="50"/>
  <c r="D41" i="50"/>
  <c r="C40" i="50"/>
  <c r="D37" i="50"/>
  <c r="C36" i="50"/>
  <c r="D33" i="50"/>
  <c r="C32" i="50"/>
  <c r="D29" i="50"/>
  <c r="C28" i="50"/>
  <c r="D25" i="50"/>
  <c r="C24" i="50"/>
  <c r="D21" i="50"/>
  <c r="C20" i="50"/>
  <c r="D17" i="50"/>
  <c r="C16" i="50"/>
  <c r="D13" i="50"/>
  <c r="C12" i="50"/>
  <c r="D9" i="50"/>
  <c r="C8" i="50"/>
  <c r="D5" i="50"/>
  <c r="C4" i="50"/>
  <c r="D192" i="49"/>
  <c r="C191" i="49"/>
  <c r="D188" i="49"/>
  <c r="C187" i="49"/>
  <c r="D184" i="49"/>
  <c r="C183" i="49"/>
  <c r="D180" i="49"/>
  <c r="C177" i="49"/>
  <c r="D172" i="49"/>
  <c r="C171" i="49"/>
  <c r="D168" i="49"/>
  <c r="C167" i="49"/>
  <c r="D164" i="49"/>
  <c r="C163" i="49"/>
  <c r="D160" i="49"/>
  <c r="C159" i="49"/>
  <c r="D156" i="49"/>
  <c r="C155" i="49"/>
  <c r="D152" i="49"/>
  <c r="C151" i="49"/>
  <c r="D148" i="49"/>
  <c r="C147" i="49"/>
  <c r="D144" i="49"/>
  <c r="C143" i="49"/>
  <c r="D140" i="49"/>
  <c r="C139" i="49"/>
  <c r="D136" i="49"/>
  <c r="C135" i="49"/>
  <c r="D132" i="49"/>
  <c r="C131" i="49"/>
  <c r="D128" i="49"/>
  <c r="C127" i="49"/>
  <c r="D124" i="49"/>
  <c r="C123" i="49"/>
  <c r="D120" i="49"/>
  <c r="C119" i="49"/>
  <c r="D116" i="49"/>
  <c r="C115" i="49"/>
  <c r="D112" i="49"/>
  <c r="C111" i="49"/>
  <c r="D108" i="49"/>
  <c r="C107" i="49"/>
  <c r="D104" i="49"/>
  <c r="C103" i="49"/>
  <c r="D100" i="49"/>
  <c r="C99" i="49"/>
  <c r="D96" i="49"/>
  <c r="C95" i="49"/>
  <c r="D92" i="49"/>
  <c r="C91" i="49"/>
  <c r="D88" i="49"/>
  <c r="C87" i="49"/>
  <c r="D84" i="49"/>
  <c r="C83" i="49"/>
  <c r="D80" i="49"/>
  <c r="C79" i="49"/>
  <c r="D76" i="49"/>
  <c r="C75" i="49"/>
  <c r="D72" i="49"/>
  <c r="C71" i="49"/>
  <c r="D68" i="49"/>
  <c r="C67" i="49"/>
  <c r="D64" i="49"/>
  <c r="C63" i="49"/>
  <c r="F76" i="54"/>
  <c r="E18" i="54"/>
  <c r="D198" i="50"/>
  <c r="C177" i="50"/>
  <c r="D139" i="50"/>
  <c r="C134" i="50"/>
  <c r="D123" i="50"/>
  <c r="C118" i="50"/>
  <c r="D107" i="50"/>
  <c r="C102" i="50"/>
  <c r="D91" i="50"/>
  <c r="C86" i="50"/>
  <c r="D75" i="50"/>
  <c r="C70" i="50"/>
  <c r="C62" i="50"/>
  <c r="D58" i="50"/>
  <c r="C57" i="50"/>
  <c r="D54" i="50"/>
  <c r="C53" i="50"/>
  <c r="D50" i="50"/>
  <c r="C49" i="50"/>
  <c r="D46" i="50"/>
  <c r="C45" i="50"/>
  <c r="D42" i="50"/>
  <c r="C41" i="50"/>
  <c r="D38" i="50"/>
  <c r="C37" i="50"/>
  <c r="D34" i="50"/>
  <c r="C33" i="50"/>
  <c r="D30" i="50"/>
  <c r="C29" i="50"/>
  <c r="D26" i="50"/>
  <c r="C25" i="50"/>
  <c r="D22" i="50"/>
  <c r="C21" i="50"/>
  <c r="D18" i="50"/>
  <c r="C17" i="50"/>
  <c r="D14" i="50"/>
  <c r="C13" i="50"/>
  <c r="D10" i="50"/>
  <c r="C9" i="50"/>
  <c r="D6" i="50"/>
  <c r="C5" i="50"/>
  <c r="D194" i="49"/>
  <c r="C192" i="49"/>
  <c r="D189" i="49"/>
  <c r="C188" i="49"/>
  <c r="D185" i="49"/>
  <c r="C184" i="49"/>
  <c r="D181" i="49"/>
  <c r="C180" i="49"/>
  <c r="D175" i="49"/>
  <c r="C172" i="49"/>
  <c r="D169" i="49"/>
  <c r="C168" i="49"/>
  <c r="D165" i="49"/>
  <c r="C164" i="49"/>
  <c r="D161" i="49"/>
  <c r="C160" i="49"/>
  <c r="D157" i="49"/>
  <c r="C156" i="49"/>
  <c r="D153" i="49"/>
  <c r="C152" i="49"/>
  <c r="D149" i="49"/>
  <c r="C148" i="49"/>
  <c r="D145" i="49"/>
  <c r="C144" i="49"/>
  <c r="D141" i="49"/>
  <c r="C140" i="49"/>
  <c r="D137" i="49"/>
  <c r="C136" i="49"/>
  <c r="D133" i="49"/>
  <c r="C132" i="49"/>
  <c r="D129" i="49"/>
  <c r="C128" i="49"/>
  <c r="D125" i="49"/>
  <c r="C124" i="49"/>
  <c r="D121" i="49"/>
  <c r="C120" i="49"/>
  <c r="D117" i="49"/>
  <c r="C116" i="49"/>
  <c r="D113" i="49"/>
  <c r="C112" i="49"/>
  <c r="D109" i="49"/>
  <c r="C108" i="49"/>
  <c r="D105" i="49"/>
  <c r="C104" i="49"/>
  <c r="D101" i="49"/>
  <c r="C100" i="49"/>
  <c r="D97" i="49"/>
  <c r="C96" i="49"/>
  <c r="D93" i="49"/>
  <c r="C92" i="49"/>
  <c r="D89" i="49"/>
  <c r="C88" i="49"/>
  <c r="D85" i="49"/>
  <c r="C84" i="49"/>
  <c r="D81" i="49"/>
  <c r="C80" i="49"/>
  <c r="D77" i="49"/>
  <c r="C76" i="49"/>
  <c r="D73" i="49"/>
  <c r="C72" i="49"/>
  <c r="D69" i="49"/>
  <c r="C68" i="49"/>
  <c r="D65" i="49"/>
  <c r="C64" i="49"/>
  <c r="D61" i="49"/>
  <c r="C60" i="49"/>
  <c r="D57" i="49"/>
  <c r="C56" i="49"/>
  <c r="D53" i="49"/>
  <c r="C52" i="49"/>
  <c r="D143" i="50"/>
  <c r="C122" i="50"/>
  <c r="D79" i="50"/>
  <c r="D61" i="50"/>
  <c r="D55" i="50"/>
  <c r="C50" i="50"/>
  <c r="D39" i="50"/>
  <c r="C34" i="50"/>
  <c r="D23" i="50"/>
  <c r="C18" i="50"/>
  <c r="D7" i="50"/>
  <c r="D190" i="49"/>
  <c r="C185" i="49"/>
  <c r="D170" i="49"/>
  <c r="C165" i="49"/>
  <c r="D154" i="49"/>
  <c r="C149" i="49"/>
  <c r="D138" i="49"/>
  <c r="C133" i="49"/>
  <c r="D122" i="49"/>
  <c r="C117" i="49"/>
  <c r="D106" i="49"/>
  <c r="C101" i="49"/>
  <c r="D90" i="49"/>
  <c r="C85" i="49"/>
  <c r="D74" i="49"/>
  <c r="C69" i="49"/>
  <c r="C57" i="49"/>
  <c r="D54" i="49"/>
  <c r="D52" i="49"/>
  <c r="D49" i="49"/>
  <c r="C48" i="49"/>
  <c r="D45" i="49"/>
  <c r="C44" i="49"/>
  <c r="D40" i="49"/>
  <c r="C39" i="49"/>
  <c r="D36" i="49"/>
  <c r="C35" i="49"/>
  <c r="D32" i="49"/>
  <c r="C31" i="49"/>
  <c r="D28" i="49"/>
  <c r="C27" i="49"/>
  <c r="D24" i="49"/>
  <c r="C23" i="49"/>
  <c r="D20" i="49"/>
  <c r="C19" i="49"/>
  <c r="D16" i="49"/>
  <c r="C15" i="49"/>
  <c r="D12" i="49"/>
  <c r="C11" i="49"/>
  <c r="D8" i="49"/>
  <c r="C7" i="49"/>
  <c r="D4" i="49"/>
  <c r="C3" i="49"/>
  <c r="F60" i="54"/>
  <c r="C193" i="50"/>
  <c r="C138" i="50"/>
  <c r="D95" i="50"/>
  <c r="C74" i="50"/>
  <c r="D59" i="50"/>
  <c r="C54" i="50"/>
  <c r="D43" i="50"/>
  <c r="C38" i="50"/>
  <c r="D27" i="50"/>
  <c r="C22" i="50"/>
  <c r="D11" i="50"/>
  <c r="C6" i="50"/>
  <c r="D195" i="49"/>
  <c r="C189" i="49"/>
  <c r="D176" i="49"/>
  <c r="C169" i="49"/>
  <c r="D158" i="49"/>
  <c r="C153" i="49"/>
  <c r="D142" i="49"/>
  <c r="C137" i="49"/>
  <c r="D126" i="49"/>
  <c r="C121" i="49"/>
  <c r="D110" i="49"/>
  <c r="C105" i="49"/>
  <c r="D94" i="49"/>
  <c r="C89" i="49"/>
  <c r="D78" i="49"/>
  <c r="C73" i="49"/>
  <c r="D62" i="49"/>
  <c r="C59" i="49"/>
  <c r="D56" i="49"/>
  <c r="D50" i="49"/>
  <c r="C49" i="49"/>
  <c r="D46" i="49"/>
  <c r="C45" i="49"/>
  <c r="C40" i="49"/>
  <c r="D37" i="49"/>
  <c r="C36" i="49"/>
  <c r="D33" i="49"/>
  <c r="C32" i="49"/>
  <c r="D29" i="49"/>
  <c r="C28" i="49"/>
  <c r="D25" i="49"/>
  <c r="C24" i="49"/>
  <c r="D21" i="49"/>
  <c r="C20" i="49"/>
  <c r="D17" i="49"/>
  <c r="C16" i="49"/>
  <c r="D13" i="49"/>
  <c r="C12" i="49"/>
  <c r="D9" i="49"/>
  <c r="C8" i="49"/>
  <c r="D5" i="49"/>
  <c r="C4" i="49"/>
  <c r="E14" i="54"/>
  <c r="D111" i="50"/>
  <c r="C90" i="50"/>
  <c r="C58" i="50"/>
  <c r="D47" i="50"/>
  <c r="C42" i="50"/>
  <c r="D31" i="50"/>
  <c r="C26" i="50"/>
  <c r="D15" i="50"/>
  <c r="C10" i="50"/>
  <c r="C194" i="49"/>
  <c r="D182" i="49"/>
  <c r="C175" i="49"/>
  <c r="D162" i="49"/>
  <c r="C157" i="49"/>
  <c r="D146" i="49"/>
  <c r="C141" i="49"/>
  <c r="D130" i="49"/>
  <c r="C125" i="49"/>
  <c r="D114" i="49"/>
  <c r="C109" i="49"/>
  <c r="D98" i="49"/>
  <c r="C93" i="49"/>
  <c r="D82" i="49"/>
  <c r="C77" i="49"/>
  <c r="D66" i="49"/>
  <c r="C61" i="49"/>
  <c r="D58" i="49"/>
  <c r="C53" i="49"/>
  <c r="D51" i="49"/>
  <c r="C50" i="49"/>
  <c r="D47" i="49"/>
  <c r="C46" i="49"/>
  <c r="D43" i="49"/>
  <c r="D38" i="49"/>
  <c r="C37" i="49"/>
  <c r="D34" i="49"/>
  <c r="C33" i="49"/>
  <c r="D30" i="49"/>
  <c r="C29" i="49"/>
  <c r="D26" i="49"/>
  <c r="C25" i="49"/>
  <c r="D22" i="49"/>
  <c r="C21" i="49"/>
  <c r="D18" i="49"/>
  <c r="C17" i="49"/>
  <c r="D14" i="49"/>
  <c r="C13" i="49"/>
  <c r="D10" i="49"/>
  <c r="C9" i="49"/>
  <c r="D6" i="49"/>
  <c r="C5" i="49"/>
  <c r="M6" i="23"/>
  <c r="L7" i="23"/>
  <c r="M10" i="23"/>
  <c r="O15" i="23"/>
  <c r="O25" i="23"/>
  <c r="M28" i="23"/>
  <c r="O29" i="23"/>
  <c r="N31" i="23"/>
  <c r="M34" i="23"/>
  <c r="O35" i="23"/>
  <c r="N37" i="23"/>
  <c r="L38" i="23"/>
  <c r="O44" i="23"/>
  <c r="O47" i="23"/>
  <c r="M48" i="23"/>
  <c r="C6" i="49"/>
  <c r="D11" i="49"/>
  <c r="C22" i="49"/>
  <c r="D27" i="49"/>
  <c r="C38" i="49"/>
  <c r="D44" i="49"/>
  <c r="C97" i="49"/>
  <c r="D118" i="49"/>
  <c r="C161" i="49"/>
  <c r="D186" i="49"/>
  <c r="C30" i="50"/>
  <c r="D51" i="50"/>
  <c r="C106" i="50"/>
  <c r="O8" i="23"/>
  <c r="O9" i="23"/>
  <c r="O12" i="23"/>
  <c r="L19" i="23"/>
  <c r="L30" i="23"/>
  <c r="L32" i="23"/>
  <c r="L39" i="23"/>
  <c r="L43" i="23"/>
  <c r="D7" i="49"/>
  <c r="C18" i="49"/>
  <c r="D23" i="49"/>
  <c r="C34" i="49"/>
  <c r="D39" i="49"/>
  <c r="C51" i="49"/>
  <c r="D60" i="49"/>
  <c r="C81" i="49"/>
  <c r="D102" i="49"/>
  <c r="C145" i="49"/>
  <c r="D166" i="49"/>
  <c r="C14" i="50"/>
  <c r="D35" i="50"/>
  <c r="D127" i="50"/>
  <c r="O11" i="23"/>
  <c r="L25" i="23"/>
  <c r="L21" i="23"/>
  <c r="N30" i="23"/>
  <c r="L47" i="23"/>
  <c r="O36" i="23"/>
  <c r="L15" i="23"/>
  <c r="L35" i="23"/>
  <c r="M44" i="23"/>
  <c r="M15" i="23"/>
  <c r="M20" i="23"/>
  <c r="M21" i="23"/>
  <c r="M37" i="23"/>
  <c r="O43" i="23"/>
  <c r="M25" i="23"/>
  <c r="G56" i="54" l="1"/>
  <c r="G59" i="54"/>
  <c r="G41" i="54"/>
  <c r="G37" i="54"/>
  <c r="G64" i="54"/>
  <c r="G52" i="54"/>
  <c r="G54" i="54"/>
  <c r="G70" i="54"/>
  <c r="G86" i="54"/>
  <c r="G32" i="54"/>
  <c r="G45" i="54"/>
  <c r="G61" i="54"/>
  <c r="G77" i="54"/>
  <c r="G93" i="54"/>
  <c r="N32" i="23"/>
  <c r="N19" i="23"/>
  <c r="N73" i="23" s="1"/>
  <c r="O49" i="23"/>
  <c r="G89" i="54"/>
  <c r="O39" i="23"/>
  <c r="M22" i="23"/>
  <c r="G99" i="54"/>
  <c r="L16" i="23"/>
  <c r="G67" i="54"/>
  <c r="N21" i="23"/>
  <c r="M35" i="23"/>
  <c r="F16" i="55"/>
  <c r="F25" i="55" s="1"/>
  <c r="G78" i="54"/>
  <c r="M31" i="23"/>
  <c r="O50" i="23"/>
  <c r="M16" i="23"/>
  <c r="M27" i="23"/>
  <c r="L31" i="23"/>
  <c r="O18" i="23"/>
  <c r="L17" i="23"/>
  <c r="G39" i="54"/>
  <c r="G36" i="54"/>
  <c r="G85" i="54"/>
  <c r="G63" i="54"/>
  <c r="L20" i="23"/>
  <c r="N11" i="23"/>
  <c r="M47" i="23"/>
  <c r="L29" i="23"/>
  <c r="M29" i="23"/>
  <c r="G51" i="54"/>
  <c r="G69" i="54"/>
  <c r="G5" i="54"/>
  <c r="G72" i="54"/>
  <c r="G11" i="54"/>
  <c r="G98" i="54"/>
  <c r="G68" i="54"/>
  <c r="G83" i="54"/>
  <c r="G48" i="54"/>
  <c r="G35" i="54"/>
  <c r="G53" i="54"/>
  <c r="G95" i="54"/>
  <c r="G10" i="54"/>
  <c r="G47" i="54"/>
  <c r="G79" i="54"/>
  <c r="G100" i="54"/>
  <c r="F5" i="55"/>
  <c r="F14" i="55" s="1"/>
  <c r="G49" i="54"/>
  <c r="G96" i="54"/>
  <c r="G92" i="54"/>
  <c r="G18" i="54"/>
  <c r="G66" i="54"/>
  <c r="G84" i="54"/>
  <c r="G88" i="54"/>
  <c r="G3" i="54"/>
  <c r="E5" i="55"/>
  <c r="E14" i="55" s="1"/>
  <c r="G55" i="54"/>
  <c r="G38" i="54"/>
  <c r="G44" i="54"/>
  <c r="G31" i="54"/>
  <c r="G7" i="54"/>
  <c r="G19" i="54"/>
  <c r="G65" i="54"/>
  <c r="G81" i="54"/>
  <c r="G97" i="54"/>
  <c r="G33" i="54"/>
  <c r="G71" i="54"/>
  <c r="G87" i="54"/>
  <c r="G50" i="54"/>
  <c r="G58" i="54"/>
  <c r="E16" i="55"/>
  <c r="E25" i="55" s="1"/>
  <c r="O22" i="23"/>
  <c r="G23" i="54"/>
  <c r="G15" i="54"/>
  <c r="G74" i="54"/>
  <c r="G82" i="54"/>
  <c r="G90" i="54"/>
  <c r="C4" i="51"/>
  <c r="C13" i="51" s="1"/>
  <c r="G27" i="54"/>
  <c r="G57" i="54"/>
  <c r="G73" i="54"/>
  <c r="G34" i="54"/>
  <c r="G9" i="54"/>
  <c r="G40" i="54"/>
  <c r="G46" i="54"/>
  <c r="G62" i="54"/>
  <c r="G94" i="54"/>
  <c r="G80" i="54"/>
  <c r="G6" i="54"/>
  <c r="O53" i="23"/>
  <c r="G14" i="54"/>
  <c r="C14" i="51"/>
  <c r="G14" i="51" s="1"/>
  <c r="G60" i="54"/>
  <c r="G76" i="54"/>
  <c r="M14" i="23"/>
  <c r="G42" i="54"/>
  <c r="D174" i="49"/>
  <c r="C174" i="49"/>
  <c r="C179" i="49"/>
  <c r="N53" i="23"/>
  <c r="N52" i="23"/>
  <c r="O52" i="23"/>
  <c r="D193" i="49"/>
  <c r="L50" i="23"/>
  <c r="O41" i="23"/>
  <c r="M50" i="23"/>
  <c r="N51" i="23"/>
  <c r="N15" i="23"/>
  <c r="C193" i="49"/>
  <c r="M7" i="23"/>
  <c r="L34" i="23"/>
  <c r="O31" i="23"/>
  <c r="M52" i="23"/>
  <c r="L53" i="23"/>
  <c r="M53" i="23"/>
  <c r="M32" i="23"/>
  <c r="O37" i="23"/>
  <c r="O16" i="23"/>
  <c r="N25" i="23"/>
  <c r="L11" i="23"/>
  <c r="N16" i="23"/>
  <c r="M17" i="23"/>
  <c r="L6" i="23"/>
  <c r="N29" i="23"/>
  <c r="L27" i="23"/>
  <c r="M38" i="23"/>
  <c r="N50" i="23"/>
  <c r="L10" i="23"/>
  <c r="N8" i="23"/>
  <c r="N9" i="23"/>
  <c r="M8" i="23"/>
  <c r="N44" i="23"/>
  <c r="N10" i="23"/>
  <c r="O7" i="23"/>
  <c r="L52" i="23"/>
  <c r="N38" i="23"/>
  <c r="O34" i="23"/>
  <c r="O27" i="23"/>
  <c r="N7" i="23"/>
  <c r="M11" i="23"/>
  <c r="M9" i="23"/>
  <c r="N6" i="23"/>
  <c r="O10" i="23"/>
  <c r="L14" i="23"/>
  <c r="O28" i="23"/>
  <c r="N47" i="23"/>
  <c r="O17" i="23"/>
  <c r="N14" i="23"/>
  <c r="N17" i="23"/>
  <c r="N22" i="23"/>
  <c r="O6" i="23"/>
  <c r="N35" i="23"/>
  <c r="N48" i="23"/>
  <c r="O21" i="23"/>
  <c r="L48" i="23"/>
  <c r="O20" i="23"/>
  <c r="N20" i="23"/>
  <c r="O14" i="23"/>
  <c r="L12" i="23"/>
  <c r="N28" i="23"/>
  <c r="L9" i="23"/>
  <c r="L8" i="23"/>
  <c r="L28" i="23"/>
  <c r="O38" i="23"/>
  <c r="N34" i="23"/>
  <c r="M42" i="23"/>
  <c r="M64" i="23" s="1"/>
  <c r="M18" i="23"/>
  <c r="N12" i="23"/>
  <c r="M43" i="23"/>
  <c r="N42" i="23"/>
  <c r="M12" i="23"/>
  <c r="O42" i="23"/>
  <c r="O64" i="23" s="1"/>
  <c r="M41" i="23"/>
  <c r="L42" i="23"/>
  <c r="L64" i="23" s="1"/>
  <c r="N26" i="23"/>
  <c r="L49" i="23"/>
  <c r="M49" i="23"/>
  <c r="L18" i="23"/>
  <c r="M36" i="23"/>
  <c r="N27" i="23"/>
  <c r="M30" i="23"/>
  <c r="L36" i="23"/>
  <c r="G29" i="54"/>
  <c r="O48" i="23"/>
  <c r="M39" i="23"/>
  <c r="M26" i="23"/>
  <c r="L26" i="23"/>
  <c r="G20" i="54"/>
  <c r="G21" i="54"/>
  <c r="G25" i="54"/>
  <c r="M19" i="23"/>
  <c r="N18" i="23"/>
  <c r="G22" i="54"/>
  <c r="G26" i="54"/>
  <c r="G30" i="54"/>
  <c r="G4" i="54"/>
  <c r="G8" i="54"/>
  <c r="G12" i="54"/>
  <c r="G16" i="54"/>
  <c r="D207" i="50"/>
  <c r="G13" i="54"/>
  <c r="G17" i="54"/>
  <c r="G24" i="54"/>
  <c r="G28" i="54"/>
  <c r="N64" i="23" l="1"/>
  <c r="N67" i="23" s="1"/>
  <c r="E3" i="55"/>
  <c r="E26" i="55" s="1"/>
  <c r="L60" i="23"/>
  <c r="F3" i="55"/>
  <c r="F26" i="55" s="1"/>
  <c r="C23" i="51"/>
  <c r="G4" i="51"/>
  <c r="N70" i="23"/>
  <c r="C178" i="49"/>
  <c r="C173" i="49" s="1"/>
  <c r="E19" i="51"/>
  <c r="O33" i="23"/>
  <c r="L33" i="23"/>
  <c r="O51" i="23"/>
  <c r="O60" i="23"/>
  <c r="N41" i="23"/>
  <c r="M60" i="23"/>
  <c r="N69" i="23"/>
  <c r="M51" i="23"/>
  <c r="L70" i="23"/>
  <c r="N23" i="23"/>
  <c r="M33" i="23"/>
  <c r="D3" i="53"/>
  <c r="L5" i="23"/>
  <c r="L51" i="23"/>
  <c r="M5" i="23"/>
  <c r="N33" i="23"/>
  <c r="N60" i="23"/>
  <c r="N24" i="23"/>
  <c r="O24" i="23"/>
  <c r="O13" i="23"/>
  <c r="L67" i="23"/>
  <c r="M13" i="23"/>
  <c r="N13" i="23"/>
  <c r="L24" i="23"/>
  <c r="L13" i="23"/>
  <c r="L69" i="23"/>
  <c r="N5" i="23"/>
  <c r="L41" i="23"/>
  <c r="C3" i="53"/>
  <c r="O5" i="23"/>
  <c r="M24" i="23"/>
  <c r="D179" i="49"/>
  <c r="D9" i="51"/>
  <c r="D8" i="51" s="1"/>
  <c r="D13" i="51" s="1"/>
  <c r="L66" i="23" l="1"/>
  <c r="L4" i="23"/>
  <c r="E18" i="51"/>
  <c r="G18" i="51" s="1"/>
  <c r="G19" i="51"/>
  <c r="N66" i="23"/>
  <c r="M4" i="23"/>
  <c r="O23" i="23"/>
  <c r="L23" i="23"/>
  <c r="M23" i="23"/>
  <c r="O4" i="23"/>
  <c r="N4" i="23"/>
  <c r="G9" i="51"/>
  <c r="D178" i="49"/>
  <c r="O46" i="23" l="1"/>
  <c r="O58" i="23" s="1"/>
  <c r="L46" i="23"/>
  <c r="L59" i="23" s="1"/>
  <c r="E23" i="51"/>
  <c r="M46" i="23"/>
  <c r="M58" i="23" s="1"/>
  <c r="O40" i="23"/>
  <c r="N46" i="23"/>
  <c r="G8" i="51"/>
  <c r="G13" i="51" s="1"/>
  <c r="G23" i="51" s="1"/>
  <c r="D23" i="51"/>
  <c r="D173" i="49"/>
  <c r="N59" i="23" l="1"/>
  <c r="O59" i="23"/>
  <c r="O65" i="23" s="1"/>
  <c r="L58" i="23"/>
  <c r="L45" i="23"/>
  <c r="M59" i="23"/>
  <c r="M65" i="23" s="1"/>
  <c r="M45" i="23"/>
  <c r="N58" i="23"/>
  <c r="N45" i="23"/>
  <c r="O45" i="23"/>
  <c r="N40" i="23"/>
  <c r="N54" i="23" s="1"/>
  <c r="M40" i="23"/>
  <c r="L40" i="23"/>
  <c r="N65" i="23" l="1"/>
  <c r="N68" i="23" s="1"/>
  <c r="L65" i="23"/>
  <c r="L68" i="23" s="1"/>
  <c r="L54" i="23"/>
  <c r="J54" i="23"/>
  <c r="L71" i="23" l="1"/>
  <c r="N71" i="23"/>
</calcChain>
</file>

<file path=xl/sharedStrings.xml><?xml version="1.0" encoding="utf-8"?>
<sst xmlns="http://schemas.openxmlformats.org/spreadsheetml/2006/main" count="2643" uniqueCount="1310">
  <si>
    <t>ÍNDICE</t>
  </si>
  <si>
    <t>NOMBRE</t>
  </si>
  <si>
    <t>NOTA</t>
  </si>
  <si>
    <t>ACTIVO</t>
  </si>
  <si>
    <t>ACTIVO CIRCULANTE</t>
  </si>
  <si>
    <t>Efectivo y equivalentes</t>
  </si>
  <si>
    <t>Derechos a recibir efectivo o equivalentes</t>
  </si>
  <si>
    <t>ESF-03</t>
  </si>
  <si>
    <t>Derechos a recibir bienes o servicios</t>
  </si>
  <si>
    <t>Inventarios</t>
  </si>
  <si>
    <t>ESF-05</t>
  </si>
  <si>
    <t>Almacenes</t>
  </si>
  <si>
    <t>Estimación por pérdidas o deterioro de activos circulantes</t>
  </si>
  <si>
    <t>Otros activos circulantes</t>
  </si>
  <si>
    <t>ESF-11</t>
  </si>
  <si>
    <t>ACTIVO NO CIRCULANTE</t>
  </si>
  <si>
    <t>Inversiones financieras a largo plazo</t>
  </si>
  <si>
    <t>Derechos a recibir efectivo o equivalentes a largo plazo</t>
  </si>
  <si>
    <t>Bienes inmuebles, infraestructura y construcciones en proceso</t>
  </si>
  <si>
    <t>ESF-08</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</si>
  <si>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</si>
  <si>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</si>
  <si>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</si>
  <si>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</si>
  <si>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</si>
  <si>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</si>
  <si>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</si>
  <si>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</si>
  <si>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Activos intangibles</t>
  </si>
  <si>
    <t>ESF-09</t>
  </si>
  <si>
    <t>Depreciación, deterioro y amortización acumulada de bienes</t>
  </si>
  <si>
    <t>Activos diferidos</t>
  </si>
  <si>
    <t>Estimación por pérdida o deterioro de activos no circulantes</t>
  </si>
  <si>
    <t>ESF-10</t>
  </si>
  <si>
    <t>Otros activos no circulantes</t>
  </si>
  <si>
    <t>PASIVO</t>
  </si>
  <si>
    <t>PASIVO CIRCULANTE</t>
  </si>
  <si>
    <t>Cuentas por pagar a corto plazo</t>
  </si>
  <si>
    <t>ESF-12</t>
  </si>
  <si>
    <t>Documentos por pagar a corto plazo</t>
  </si>
  <si>
    <t>Porción a corto plazo de la deuda pública a largo plazo</t>
  </si>
  <si>
    <t>Títulos y valores a corto plazo</t>
  </si>
  <si>
    <t>Pasivos diferidos a corto plazo</t>
  </si>
  <si>
    <t>ESF-14</t>
  </si>
  <si>
    <t>Fondos y bienes de terceros en garantía y/o administración a corto plazo</t>
  </si>
  <si>
    <t>ESF-13</t>
  </si>
  <si>
    <t>Provisiones a corto plazo</t>
  </si>
  <si>
    <t>Otros pasivos a corto plazo</t>
  </si>
  <si>
    <t>PASIVO NO CIRCULANTE</t>
  </si>
  <si>
    <t>Cuentas por pagar a largo plazo</t>
  </si>
  <si>
    <t>Documentos por pagar a largo plazo</t>
  </si>
  <si>
    <t>Deuda pública a largo plazo</t>
  </si>
  <si>
    <t>ESF-15</t>
  </si>
  <si>
    <t>Pasivos diferidos a largo plazo</t>
  </si>
  <si>
    <t>Fondos y bienes de terceros en garantía y/o en administración a largo plazo</t>
  </si>
  <si>
    <t>Provisiones a largo plazo</t>
  </si>
  <si>
    <t>HACIENDA PÚBLICA/ PATRIMONIO</t>
  </si>
  <si>
    <t>HACIENDA PÚBLICA/PATRIMONIO CONTRIBUIDO</t>
  </si>
  <si>
    <t>VHP-01</t>
  </si>
  <si>
    <t>Aportaciones</t>
  </si>
  <si>
    <t>Donaciones de capital</t>
  </si>
  <si>
    <t>Actualización de la hacienda pública/patrimonio</t>
  </si>
  <si>
    <t>HACIENDA PÚBLICA /PATRIMONIO GENERADO</t>
  </si>
  <si>
    <t>VHP-02</t>
  </si>
  <si>
    <t>Resultados del ejercicio (ahorro/ desahorro)</t>
  </si>
  <si>
    <t>Resultados de ejercicios anteriores</t>
  </si>
  <si>
    <t>Revalúos</t>
  </si>
  <si>
    <t>Reservas</t>
  </si>
  <si>
    <t>Rectificaciones de resultados de ejercicios anteriores</t>
  </si>
  <si>
    <t>Resultado por posición monetaria</t>
  </si>
  <si>
    <t>Resultado por tenencia de activos no monetarios</t>
  </si>
  <si>
    <t>CONCEPTO</t>
  </si>
  <si>
    <t>JUICIOS</t>
  </si>
  <si>
    <t>GARANTÍAS</t>
  </si>
  <si>
    <t>AVALES</t>
  </si>
  <si>
    <t>PENSIONES Y JUBILACIONES</t>
  </si>
  <si>
    <t xml:space="preserve">MONEDA DE CONTRATACIÓN  </t>
  </si>
  <si>
    <t>INSTITUCIÓN O PAÍS ACREEDOR
NOTA ESF-15</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</si>
  <si>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</si>
  <si>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</si>
  <si>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</si>
  <si>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</si>
  <si>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</si>
  <si>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</si>
  <si>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</si>
  <si>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</si>
  <si>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</si>
  <si>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</si>
  <si>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</si>
  <si>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Subtotal a Corto Plazo</t>
  </si>
  <si>
    <t xml:space="preserve">Largo Plazo           </t>
  </si>
  <si>
    <t>Subtotal a Largo Plazo</t>
  </si>
  <si>
    <t>OTROS PASIVOS</t>
  </si>
  <si>
    <t>Total Deuda y Otros Pasivos</t>
  </si>
  <si>
    <t>SALDO INICIAL
(A)</t>
  </si>
  <si>
    <t>CARGOS DEL PERIODO</t>
  </si>
  <si>
    <t>ABONOS DEL PERIODO</t>
  </si>
  <si>
    <t>SALDO FINAL
(B)</t>
  </si>
  <si>
    <t>VARIACIÓN DEL PERIODO
(B-A)</t>
  </si>
  <si>
    <t>ACTIVIDADES DE OPERACIÓN</t>
  </si>
  <si>
    <t>EFE-3</t>
  </si>
  <si>
    <t>ORIGEN</t>
  </si>
  <si>
    <t>Impuestos</t>
  </si>
  <si>
    <t>Cuotas y Aportaciones de Seguridad Social</t>
  </si>
  <si>
    <t>Contribuciones de mejoras</t>
  </si>
  <si>
    <t>Derechos</t>
  </si>
  <si>
    <t>Productos de tipo corriente</t>
  </si>
  <si>
    <t>Aprovechamientos de tipo corriente</t>
  </si>
  <si>
    <t>Ingresos por venta de bienes y servicios</t>
  </si>
  <si>
    <t>Ingresos no comprendidas en las fracciones de la ley de ingresos causadas en ejercicios fiscales anteriores pendientes de liquidación o pago</t>
  </si>
  <si>
    <t>Participaciones y aportaciones</t>
  </si>
  <si>
    <t>Transferencias, asignaciones, subsidios y otras ayudas</t>
  </si>
  <si>
    <t>Otros origenes de operación</t>
  </si>
  <si>
    <t>APLICACIÓN</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</si>
  <si>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</si>
  <si>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</si>
  <si>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</si>
  <si>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</si>
  <si>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</si>
  <si>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</si>
  <si>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</si>
  <si>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</si>
  <si>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</si>
  <si>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</si>
  <si>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</si>
  <si>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</si>
  <si>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t>
  </si>
  <si>
    <t>Convenios</t>
  </si>
  <si>
    <t>Otras aplicaciones de operación</t>
  </si>
  <si>
    <t>FLUJO NETO DE EFECTIVO DE LAS ACTIVIDADES DE OPERACIÓN</t>
  </si>
  <si>
    <t>ACTIVIDADES DE INVERSIÓN</t>
  </si>
  <si>
    <t>Otros origenes de inversión</t>
  </si>
  <si>
    <t>EFE-02</t>
  </si>
  <si>
    <t>1240-1250</t>
  </si>
  <si>
    <t>Otras aplicaciones de inversión</t>
  </si>
  <si>
    <t>FLUJO NETO DE EFECTIVO DE LAS ACTIVIDADES DE INVERSIÓN</t>
  </si>
  <si>
    <t>ACTIVIDADES DE FINANCIAMIENTO</t>
  </si>
  <si>
    <t>Endeudamiento Neto</t>
  </si>
  <si>
    <t>Interno</t>
  </si>
  <si>
    <t>Externo</t>
  </si>
  <si>
    <t>Otros origenes de financiamiento</t>
  </si>
  <si>
    <t>Servicios de la Deuda</t>
  </si>
  <si>
    <t>Otras aplicaciones de financiamiento</t>
  </si>
  <si>
    <t>FLUJO NETO DE EFECTIVO DE LAS ACTIVIDADES DE FINANCIAMIENTO</t>
  </si>
  <si>
    <t>INCREMENTO/DISMINUCIÓN NETA EN EL EFECTIVO Y EQUIVALENTES AL EFECTIVO</t>
  </si>
  <si>
    <t>EFECTIVO Y EQUIVALENTES AL EFECTIVO AL INICIO DEL PERIODO</t>
  </si>
  <si>
    <t>EFE-01</t>
  </si>
  <si>
    <t>EFECTIVO Y EQUIVALENTES AL EFECTIVO AL FINAL DEL PERIODO</t>
  </si>
  <si>
    <t>Resultados del ejercicio (ahorro/desahorro)</t>
  </si>
  <si>
    <t>EXCESO O INSUFICIENCIA EN LA ACTUALIZACIÓN DE LA HACIENDA PÚBLICA/PATRIMONIO</t>
  </si>
  <si>
    <r>
      <t xml:space="preserve">CONCEPTO
</t>
    </r>
    <r>
      <rPr>
        <sz val="8"/>
        <color indexed="9"/>
        <rFont val="Arial"/>
        <family val="2"/>
      </rPr>
      <t>NOTAS</t>
    </r>
  </si>
  <si>
    <r>
      <t xml:space="preserve">HACIENDA PÚBLICA / PATRIMONIO CONTRIBUIDO
</t>
    </r>
    <r>
      <rPr>
        <sz val="8"/>
        <color indexed="9"/>
        <rFont val="Arial"/>
        <family val="2"/>
      </rPr>
      <t>VHP-01</t>
    </r>
  </si>
  <si>
    <r>
      <t xml:space="preserve">HACIENDA PÚBLICA / PATRIMONIO GENERADO DE EJERCICIOS ANTERIORES
</t>
    </r>
    <r>
      <rPr>
        <sz val="8"/>
        <color indexed="9"/>
        <rFont val="Arial"/>
        <family val="2"/>
      </rPr>
      <t>VHP-02</t>
    </r>
  </si>
  <si>
    <r>
      <t xml:space="preserve">HACIENDA PÚBLICA / PATRIMONIO GENERADO DE EJERCICIO
</t>
    </r>
    <r>
      <rPr>
        <sz val="8"/>
        <color indexed="9"/>
        <rFont val="Arial"/>
        <family val="2"/>
      </rPr>
      <t>VHP-02</t>
    </r>
  </si>
  <si>
    <t>AJUSTES POR CAMBIOS DE VALOR</t>
  </si>
  <si>
    <r>
      <t xml:space="preserve">TOTAL
</t>
    </r>
    <r>
      <rPr>
        <sz val="8"/>
        <color indexed="9"/>
        <rFont val="Arial"/>
        <family val="2"/>
      </rPr>
      <t>VHP-01 / VHP-02</t>
    </r>
  </si>
  <si>
    <t>Rectificaciones de Resultados de Ejercicios Anteriores</t>
  </si>
  <si>
    <t>Patrimonio Neto Inicial Ajustado del Ejercicio</t>
  </si>
  <si>
    <t>Variaciones de la Hacienda Pública/Patrimonio Neto del Ejercicio</t>
  </si>
  <si>
    <t>Hacienda Pública/Patrimonio Neto Final del Ejercicio Anterior</t>
  </si>
  <si>
    <t>Cambios en la Hacienda Pública/Patrimonio Neto del Ejercicio Actual</t>
  </si>
  <si>
    <t>Aportaciones Periodo Actual</t>
  </si>
  <si>
    <t>Donaciones de capital Periodo Actual</t>
  </si>
  <si>
    <t>Actualización de la hacienda pública/patrimonio Periodo Actual</t>
  </si>
  <si>
    <t>Variaciones de la Hacienda Pública/Patrimonio Neto del Ejercicio Periodo Actual</t>
  </si>
  <si>
    <t>Resultados del ejercicio (ahorro/ desahorro) Periodo Actual</t>
  </si>
  <si>
    <t>Resultados de ejercicios anteriores Periodo Actual</t>
  </si>
  <si>
    <t>Revalúos Periodo Actual</t>
  </si>
  <si>
    <t>Reservas Periodo Actual</t>
  </si>
  <si>
    <t>Saldo Neto en la Hacienda Pública / Patrimonio Periodo Actual</t>
  </si>
  <si>
    <t>INGRESOS Y OTROS BENEFICIOS</t>
  </si>
  <si>
    <t>INGRESOS DE GESTIÓN</t>
  </si>
  <si>
    <t>EA-01</t>
  </si>
  <si>
    <t>Cuotas y aportaciones de seguridad social</t>
  </si>
  <si>
    <t>PARTICIPACIONES, APORTACIONES, TRANSFERENCIAS, ASIGNACIONES, SUBSIDIOS Y OTRAS AYUDAS</t>
  </si>
  <si>
    <t>OTROS INGRESOS Y BENEFICIOS</t>
  </si>
  <si>
    <t>EA-02</t>
  </si>
  <si>
    <t>Ingresos financieros</t>
  </si>
  <si>
    <t>Incremento por variación de inventarios</t>
  </si>
  <si>
    <t>Disminución del exceso de estimaciones por pérdida o deterioro u obsolescencia</t>
  </si>
  <si>
    <t>Disminución del exceso de provisiones</t>
  </si>
  <si>
    <t>Otros ingresos</t>
  </si>
  <si>
    <t>GASTOS Y OTRAS PÉRDIDAS</t>
  </si>
  <si>
    <t>EA-03</t>
  </si>
  <si>
    <t>GASTOS DE FUNCIONAMIENTO</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</si>
  <si>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</si>
  <si>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</si>
  <si>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</si>
  <si>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</si>
  <si>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</si>
  <si>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</si>
  <si>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</si>
  <si>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</si>
  <si>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</si>
  <si>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</si>
  <si>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</si>
  <si>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</si>
  <si>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</si>
  <si>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</si>
  <si>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</si>
  <si>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</si>
  <si>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</si>
  <si>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</si>
  <si>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</si>
  <si>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</si>
  <si>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</si>
  <si>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</si>
  <si>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</si>
  <si>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PARTICIPACIONES Y APORTACIONES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</si>
  <si>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</si>
  <si>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</si>
  <si>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</si>
  <si>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</si>
  <si>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</si>
  <si>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</si>
  <si>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</si>
  <si>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</si>
  <si>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</si>
  <si>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</si>
  <si>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</si>
  <si>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</si>
  <si>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</si>
  <si>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</si>
  <si>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</si>
  <si>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RESULTADOS DEL EJERCICIO (AHORRO/ DESAHORRO)</t>
  </si>
  <si>
    <t>DEVENGADO</t>
  </si>
  <si>
    <t>PAGADO</t>
  </si>
  <si>
    <t>TOTAL</t>
  </si>
  <si>
    <t>CUENTA</t>
  </si>
  <si>
    <t>Bajo protesta de decir verdad declaramos que los Estados Financieros y sus notas, son razonablemente correctos y son responsabilidad del emisor.</t>
  </si>
  <si>
    <t>2013</t>
  </si>
  <si>
    <t>2014C</t>
  </si>
  <si>
    <t>2014</t>
  </si>
  <si>
    <t>2015C</t>
  </si>
  <si>
    <t>2015</t>
  </si>
  <si>
    <t>2016C</t>
  </si>
  <si>
    <t>2016</t>
  </si>
  <si>
    <t>Ente:</t>
  </si>
  <si>
    <t>Fecha:</t>
  </si>
  <si>
    <t>PC</t>
  </si>
  <si>
    <t>ECSF</t>
  </si>
  <si>
    <t>NO APLICA</t>
  </si>
  <si>
    <t>Efectivo</t>
  </si>
  <si>
    <t>Bancos/tesorería</t>
  </si>
  <si>
    <t>Bancos/dependencias y otros</t>
  </si>
  <si>
    <t>Inversiones temporales (hasta 3 meses)</t>
  </si>
  <si>
    <t>ESF-01</t>
  </si>
  <si>
    <t>Fondos con afectación específica</t>
  </si>
  <si>
    <t>Depósitos de fondos de terceros en garantía y/o administración</t>
  </si>
  <si>
    <t>Otros efectivos y equivalentes</t>
  </si>
  <si>
    <t>Inversiones financieras de corto plazo</t>
  </si>
  <si>
    <t>Cuentas por cobrar a corto plazo</t>
  </si>
  <si>
    <t>ESF-02</t>
  </si>
  <si>
    <t>Deudores diversos por cobrar a corto plazo</t>
  </si>
  <si>
    <t>Ingresos por recuperar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</si>
  <si>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</si>
  <si>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</si>
  <si>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</si>
  <si>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</si>
  <si>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</si>
  <si>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</si>
  <si>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</si>
  <si>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</si>
  <si>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 de mercancías para venta</t>
  </si>
  <si>
    <t>Inventario de mercancías terminadas</t>
  </si>
  <si>
    <t>Inventario de mercancías en proceso de elaboración</t>
  </si>
  <si>
    <t>Inventario de materias primas, materiales y suministros para producción</t>
  </si>
  <si>
    <t>Bienes en tránsito</t>
  </si>
  <si>
    <t>Almacén de materiales y suministros de consumo</t>
  </si>
  <si>
    <t>Estimaciones para cuentas incobrables por derechos a recibir efectivo o equivalentes</t>
  </si>
  <si>
    <t>Estimación por deterioro de inventarios</t>
  </si>
  <si>
    <t>Valores en garantía</t>
  </si>
  <si>
    <t>Bienes en garantía (excluye depósitos de fondos)</t>
  </si>
  <si>
    <t>Bienes derivados de embargos, decomisos, aseguramientos y dación en pago</t>
  </si>
  <si>
    <t>Inversiones a largo plazo</t>
  </si>
  <si>
    <t>Títulos y valores a largo plazo</t>
  </si>
  <si>
    <t>Fideicomisos, mandatos y contratos análogos</t>
  </si>
  <si>
    <t>ESF-06</t>
  </si>
  <si>
    <t>Participaciones y aportaciones de capital</t>
  </si>
  <si>
    <t>ESF-07</t>
  </si>
  <si>
    <t>Documentos por cobrar a largo plazo</t>
  </si>
  <si>
    <t>Deudores diversos a largo plazo</t>
  </si>
  <si>
    <t>Ingresos por recuperar a largo plazo</t>
  </si>
  <si>
    <t>Préstamos otorgados a largo plazo</t>
  </si>
  <si>
    <t>Otros derechos a recibir efectivo o equivalentes a largo plazo</t>
  </si>
  <si>
    <t>Terrenos</t>
  </si>
  <si>
    <t>Viviendas</t>
  </si>
  <si>
    <t>Edificios no habitacionales</t>
  </si>
  <si>
    <t>Infraestructura</t>
  </si>
  <si>
    <t>Construcciones en proceso en bienes de dominio público</t>
  </si>
  <si>
    <t>Construcciones en proceso en bienes propios</t>
  </si>
  <si>
    <t>Otros bienes inmuebles</t>
  </si>
  <si>
    <t>Colecciones, obras de arte y objetos valiosos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</si>
  <si>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</si>
  <si>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</si>
  <si>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</si>
  <si>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</si>
  <si>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</si>
  <si>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</si>
  <si>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</si>
  <si>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</si>
  <si>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</si>
  <si>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</si>
  <si>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</si>
  <si>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</si>
  <si>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</si>
  <si>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</si>
  <si>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</si>
  <si>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</si>
  <si>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</si>
  <si>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</si>
  <si>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</si>
  <si>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</si>
  <si>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</si>
  <si>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Bienes en concesión</t>
  </si>
  <si>
    <t>Bienes en arrendamiento financiero</t>
  </si>
  <si>
    <t>Bienes en comodato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</si>
  <si>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</si>
  <si>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</si>
  <si>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</si>
  <si>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</si>
  <si>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</si>
  <si>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</si>
  <si>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</si>
  <si>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</si>
  <si>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</si>
  <si>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</si>
  <si>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</si>
  <si>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</si>
  <si>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Porción a corto plazo de la deuda pública interna</t>
  </si>
  <si>
    <t>Porción a corto plazo de la deuda pública externa</t>
  </si>
  <si>
    <t>Porción a corto plazo de arrendamiento financiero</t>
  </si>
  <si>
    <t>Títulos y valores de la deuda pública interna a corto plazo</t>
  </si>
  <si>
    <t>Títulos y valores de la deuda pública externa a corto plazo</t>
  </si>
  <si>
    <t>Ingresos cobrados por adelantado a corto plazo</t>
  </si>
  <si>
    <t>Intereses cobrados por adelantado a corto plazo</t>
  </si>
  <si>
    <t>Otros pasivos diferidos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</si>
  <si>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</si>
  <si>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</si>
  <si>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</si>
  <si>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</si>
  <si>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</si>
  <si>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</si>
  <si>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Provisión para demandas y juicios a corto plazo</t>
  </si>
  <si>
    <t>Provisión para contingencias a corto plazo</t>
  </si>
  <si>
    <t>Otras provisiones a corto plazo</t>
  </si>
  <si>
    <t>Ingresos por clasificar</t>
  </si>
  <si>
    <t>Recaudación por participar</t>
  </si>
  <si>
    <t>Otros pasivos circulantes</t>
  </si>
  <si>
    <t>Proveedores por pagar a largo plazo</t>
  </si>
  <si>
    <t>Contratistas por obras públicas por pagar a largo plazo</t>
  </si>
  <si>
    <t>Documentos comerciales por pagar a largo plazo</t>
  </si>
  <si>
    <t>Documentos con contratistas por obras públicas por pagar a largo plazo</t>
  </si>
  <si>
    <t>Otros documentos por pagar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</si>
  <si>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</si>
  <si>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</si>
  <si>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</si>
  <si>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</si>
  <si>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</si>
  <si>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Créditos diferidos a largo plazo</t>
  </si>
  <si>
    <t>Intereses cobrados por adelantado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</si>
  <si>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</si>
  <si>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</si>
  <si>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</si>
  <si>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</si>
  <si>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</si>
  <si>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</si>
  <si>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</si>
  <si>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Provisión para demandas y juicios a largo plazo</t>
  </si>
  <si>
    <t>Provisión para pensiones a largo plazo</t>
  </si>
  <si>
    <t>Provisión para contingencias a largo plazo</t>
  </si>
  <si>
    <t>Otras provisiones a largo plazo</t>
  </si>
  <si>
    <t>Revalúo de bienes inmuebles</t>
  </si>
  <si>
    <t>Revalúo de bienes muebles</t>
  </si>
  <si>
    <t>Revalúo de bienes intangibles</t>
  </si>
  <si>
    <t>Otros revalúos</t>
  </si>
  <si>
    <t>Reservas de patrimonio</t>
  </si>
  <si>
    <t>Reservas territoriales</t>
  </si>
  <si>
    <t>Reservas por contingencias</t>
  </si>
  <si>
    <t>Cambios en políticas contables</t>
  </si>
  <si>
    <t>Cambios por errores contables</t>
  </si>
  <si>
    <t>EXCESO O INSUFICIENCIA EN LA ACTUALIZACIÓN DE LA HACIENDA PÚBLICA/ PATRIMONIO</t>
  </si>
  <si>
    <t>Impuesto sobre los ingresos</t>
  </si>
  <si>
    <t>Impuestos sobre el patrimonio</t>
  </si>
  <si>
    <t>Impuesto sobre la producción, el consumo y las transacciones</t>
  </si>
  <si>
    <t>Impuestos al comercio exterior</t>
  </si>
  <si>
    <t>Impuestos sobre nóminas y asimilables</t>
  </si>
  <si>
    <t>Impuestos ecológicos</t>
  </si>
  <si>
    <t>Accesorios de impuestos</t>
  </si>
  <si>
    <t>Otros impuestos</t>
  </si>
  <si>
    <t>Aportaciones para fondos de vivienda</t>
  </si>
  <si>
    <t>Cuotas para el seguro social</t>
  </si>
  <si>
    <t>Cuotas de ahorro para el retiro</t>
  </si>
  <si>
    <t>Accesorios de cuotas y aportaciones de seguridad social</t>
  </si>
  <si>
    <t>Otras cuotas y aportaciones para la seguridad social</t>
  </si>
  <si>
    <t>Contribución de mejoras por obras públicas</t>
  </si>
  <si>
    <t>Derechos por el uso, goce, aprovechamiento o explotación de bienes de dominio público</t>
  </si>
  <si>
    <t>Derechos a los hidrocarburos</t>
  </si>
  <si>
    <t>Derechos por prestación de servicios</t>
  </si>
  <si>
    <t>Accesorios de derechos</t>
  </si>
  <si>
    <t>Otros derechos</t>
  </si>
  <si>
    <t>Productos derivados del uso y aprovechamiento de bienes no sujetos a régimen de dominio público</t>
  </si>
  <si>
    <t>Enajenación de bienes muebles no sujetos a ser inventariados</t>
  </si>
  <si>
    <t>Accesorios de productos</t>
  </si>
  <si>
    <t>Otros productos que generan ingresos corrientes</t>
  </si>
  <si>
    <t>Incentivos derivados de la colaboración fiscal</t>
  </si>
  <si>
    <t>Multas</t>
  </si>
  <si>
    <t>Indemnizaciones</t>
  </si>
  <si>
    <t>Reintegros</t>
  </si>
  <si>
    <t>Aprovechamientos provenientes de obras públicas</t>
  </si>
  <si>
    <t>Aprovechamientos por participaciones derivadas de la aplicación de leyes</t>
  </si>
  <si>
    <t>Aprovechamientos por aportaciones y cooperaciones</t>
  </si>
  <si>
    <t>Accesorios de aprovechamientos</t>
  </si>
  <si>
    <t>Otros aprovechamientos</t>
  </si>
  <si>
    <t>Ingresos por venta de mercancías</t>
  </si>
  <si>
    <t>Ingresos por venta de bienes y servicios producidos en establecimientos del gobierno</t>
  </si>
  <si>
    <t>Ingresos por venta de bienes y servicios de organismos descentralizados</t>
  </si>
  <si>
    <t>Ingresos de operación de entidades paraestatales empresariales no financieras</t>
  </si>
  <si>
    <t>Impuestos no comprendidas en las fracciones de la ley de ingresos causadas en ejercicios fiscales anteriores pendientes de liquidación o pago</t>
  </si>
  <si>
    <t>Contribuciones de mejoras, derechos, productos y aprovechamientos no comprendidas en las fracciones de la ley de ingresos causadas en ejercicios fiscales anteriores pendientes de liquidación o pago</t>
  </si>
  <si>
    <t>Transferencias internas y asignaciones del sector público</t>
  </si>
  <si>
    <t>Transferencias del resto del sector público</t>
  </si>
  <si>
    <t>Transferencias del Exterior</t>
  </si>
  <si>
    <t>Intereses ganados de valores, créditos, bonos y otros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</si>
  <si>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</si>
  <si>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</si>
  <si>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</si>
  <si>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</si>
  <si>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</si>
  <si>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</si>
  <si>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Otros ingresos de ejercicios anteriores</t>
  </si>
  <si>
    <t>Bonificaciones y descuentos obtenidos</t>
  </si>
  <si>
    <t>Diferencias por tipo de cambio a favor en efectivo y equivalentes</t>
  </si>
  <si>
    <t>Diferencias de cotización a favor en valores negociables</t>
  </si>
  <si>
    <t>Utilidades por participación patrimonial</t>
  </si>
  <si>
    <t>Otros ingresos y beneficios varios</t>
  </si>
  <si>
    <t>Seguridad social</t>
  </si>
  <si>
    <t>Servicios profesionales, científicos y técnicos y otros servicios</t>
  </si>
  <si>
    <t>Asignaciones al Sector Público</t>
  </si>
  <si>
    <t>Transferencias Internas al Sector Público</t>
  </si>
  <si>
    <t>Transferencias a Entidades Paraestatales</t>
  </si>
  <si>
    <t>Transferencias a Entidades Federativas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</si>
  <si>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</si>
  <si>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</si>
  <si>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</si>
  <si>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</si>
  <si>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</si>
  <si>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</si>
  <si>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</si>
  <si>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</si>
  <si>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</si>
  <si>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 al Gobierno</t>
  </si>
  <si>
    <t>Transferencias a fideicomisos, mandatos y contratos análogos a entidades paraestatales</t>
  </si>
  <si>
    <t>Transferencias por obligaciones de ley</t>
  </si>
  <si>
    <t>Donativos a instituciones sin fines de lucro</t>
  </si>
  <si>
    <t>Donativos a entidades federativas y municipios</t>
  </si>
  <si>
    <t>Donativos a fideicomisos, mandatos y contratos análogos privados</t>
  </si>
  <si>
    <t>Donativos a fideicomisos, mandatos y contratos análogos estatales</t>
  </si>
  <si>
    <t>Donativos internacionales</t>
  </si>
  <si>
    <t>Transferencias al exterior a gobiernos extranjeros y organismos internacionales</t>
  </si>
  <si>
    <t>Transferencias al sector privado externo</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</si>
  <si>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</si>
  <si>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</si>
  <si>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</si>
  <si>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</si>
  <si>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</si>
  <si>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</si>
  <si>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</si>
  <si>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</si>
  <si>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</si>
  <si>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</si>
  <si>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</si>
  <si>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</si>
  <si>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Apoyos Financieros a Intermediarios</t>
  </si>
  <si>
    <t>Apoyo Financieros a Ahorradores y Deudores del Sistema Financiero Nacional</t>
  </si>
  <si>
    <t>Estimaciones por pérdida o deterioro de activos circulantes</t>
  </si>
  <si>
    <t>Estimaciones por pérdida o deterioro de activos no circulantes</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</si>
  <si>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</si>
  <si>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</si>
  <si>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</si>
  <si>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</si>
  <si>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</si>
  <si>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</si>
  <si>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</si>
  <si>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</si>
  <si>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</si>
  <si>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</si>
  <si>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</si>
  <si>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</si>
  <si>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</si>
  <si>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</si>
  <si>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</si>
  <si>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</si>
  <si>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</si>
  <si>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</si>
  <si>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patrimonial</t>
  </si>
  <si>
    <t>Otros gastos varios</t>
  </si>
  <si>
    <t>Construcción en bienes no capitalizable</t>
  </si>
  <si>
    <t>Vehículos y Equipo de Transporte</t>
  </si>
  <si>
    <t>Nombre de ente público
BALANZA DE COMPROBACIÓN
DEL XXX AL XXX DE 2016</t>
  </si>
  <si>
    <t>NOMBRE DE LA CUENTA</t>
  </si>
  <si>
    <t>SALDO INICIAL</t>
  </si>
  <si>
    <t>CARGOS</t>
  </si>
  <si>
    <t>ABONOS</t>
  </si>
  <si>
    <t>SALDO FINAL</t>
  </si>
  <si>
    <t>FLUJO</t>
  </si>
  <si>
    <t>Nombre del Ente Público
MONTOS PAGADOS POR AYUDAS Y SUBSIDIOS
TRIMESTRE XXXX DEL 2016</t>
  </si>
  <si>
    <t>AYUDA A</t>
  </si>
  <si>
    <t>SUBSIDIO</t>
  </si>
  <si>
    <t>SECTOR
(económico o social)</t>
  </si>
  <si>
    <t>BENEFICIARIO</t>
  </si>
  <si>
    <t>CURP</t>
  </si>
  <si>
    <t>RFC</t>
  </si>
  <si>
    <t>MONTO
PAGADO</t>
  </si>
  <si>
    <t>Nombre del Ente Público
RELACIÓN DE CUENTAS BANCARIAS PRODUCTIVAS ESPECÍFICAS
AL XXX DE 2016</t>
  </si>
  <si>
    <t>Fondo, Programa o Convenio</t>
  </si>
  <si>
    <t>Institución Bancaria</t>
  </si>
  <si>
    <t>Número de Cuenta</t>
  </si>
  <si>
    <t>Nombre del Ente Público
EJERCICIO Y DESTINO DE GASTO FEDERALIZADO Y REINTEGROS
DEL 1 DE ENERO AL XXX DE 2016</t>
  </si>
  <si>
    <t>PROGRAMA O FONDO</t>
  </si>
  <si>
    <t>DESTINO DE LOS RECURSOS</t>
  </si>
  <si>
    <t>EJERCICIO</t>
  </si>
  <si>
    <t>REINTEGRO</t>
  </si>
  <si>
    <t>****  1000     Activo</t>
  </si>
  <si>
    <t>***   1100     Activo Circulante</t>
  </si>
  <si>
    <t>**    1110     Efectivo y Equivalentes</t>
  </si>
  <si>
    <t>*     1112     Bancos/Tesorería</t>
  </si>
  <si>
    <t>**    1120     Der. a recibir efvo./eq.</t>
  </si>
  <si>
    <t>*     1122     Cuentas por Cobrar a CP</t>
  </si>
  <si>
    <t>*     1125     Deudores por ant. de Tes. CP</t>
  </si>
  <si>
    <t>*     1134     Ant. a contratistas por OP</t>
  </si>
  <si>
    <t>***   1200     Activo No Circulante</t>
  </si>
  <si>
    <t>*     1231     Terrenos</t>
  </si>
  <si>
    <t>*     1233     Edificios no habitacionales</t>
  </si>
  <si>
    <t>*     1236     Constr./Proc. Bienes Propios</t>
  </si>
  <si>
    <t>**    1240     Bienes Muebles</t>
  </si>
  <si>
    <t>*     1241     Mobiliario y Eq. de Admon.</t>
  </si>
  <si>
    <t>*     1243     Eq. e Instr. Médico y de Lab.</t>
  </si>
  <si>
    <t>*     1244     Equipo de Transporte</t>
  </si>
  <si>
    <t>*     1246     Maquinaria, otros Eq. y Herr.</t>
  </si>
  <si>
    <t>**    1250     Activos Intangibles</t>
  </si>
  <si>
    <t>**    1260     Dep., Det. y Amort. Acum.</t>
  </si>
  <si>
    <t>*     1261     Dep. Ac. de Inmuebles</t>
  </si>
  <si>
    <t>*     1263     Dep. Ac. de Bienes Muebles</t>
  </si>
  <si>
    <t>*     1265     Am. Ac. de Act. Intangibles</t>
  </si>
  <si>
    <t>****  2000     Pasivo</t>
  </si>
  <si>
    <t>***   2100     Pasivo Circulante</t>
  </si>
  <si>
    <t>**    2110     Cuentas por pagar a CP</t>
  </si>
  <si>
    <t>*     2111     Serv. Personales x pagar a CP</t>
  </si>
  <si>
    <t>*     2112     Proveedores x pagar a CP</t>
  </si>
  <si>
    <t>*     2113     Contratistas por OP x pagar CP</t>
  </si>
  <si>
    <t>*     2117     Retenciones y Contribuciones</t>
  </si>
  <si>
    <t>*     2119     Otras Cuentas x pagar a CP</t>
  </si>
  <si>
    <t>***   2200     Pasivo No Circulante</t>
  </si>
  <si>
    <t>**    2260     Provisiones a Largo Plazo</t>
  </si>
  <si>
    <t>*     2269     Otras Provisiones a LP</t>
  </si>
  <si>
    <t>****  3000     Hacienda Pública</t>
  </si>
  <si>
    <t>***   3100     Patrimonio Contribuido</t>
  </si>
  <si>
    <t>**    3110     Aportaciones</t>
  </si>
  <si>
    <t>*     3110     Aportaciones</t>
  </si>
  <si>
    <t>**    3120     Donaciones de Capital</t>
  </si>
  <si>
    <t>*     3120     Donaciones de Capital</t>
  </si>
  <si>
    <t>***   3200     Patrimonio Generado</t>
  </si>
  <si>
    <t>**    3210     Ahorro/ Desahorro</t>
  </si>
  <si>
    <t>*     3210     Ahorro/ Desahorro</t>
  </si>
  <si>
    <t>**    3220     Res. de Ejercicios Anteriores</t>
  </si>
  <si>
    <t>*     3220     Res. de Ejercicios Anteriores</t>
  </si>
  <si>
    <t>****  4000     Ingresos y otros beneficios</t>
  </si>
  <si>
    <t>***   4100     Ingresos de Gestión</t>
  </si>
  <si>
    <t>**    4220     Transferencias, Asig., Sub.</t>
  </si>
  <si>
    <t>*     4221     Transferencias Internas</t>
  </si>
  <si>
    <t>****  5000     Gastos y Otras Pérdidas</t>
  </si>
  <si>
    <t>***   5100     Gastos de Funcionamiento</t>
  </si>
  <si>
    <t>**    5110     Servicios Personales</t>
  </si>
  <si>
    <t>*     5113     Rem. Adicionales y Especiales</t>
  </si>
  <si>
    <t>*     5114     Seguridad Social</t>
  </si>
  <si>
    <t>*     5115     Otras Prestaciones Soc. y Ec.</t>
  </si>
  <si>
    <t>**    5120     Materiales y Suministros</t>
  </si>
  <si>
    <t>*     5121     Materiales de Administración</t>
  </si>
  <si>
    <t>*     5122     Alimentos y Utensilios</t>
  </si>
  <si>
    <t>*     5124     Mat. y Art. de Construcción</t>
  </si>
  <si>
    <t>*     5126     Combustibles, Lubricantes, Ad.</t>
  </si>
  <si>
    <t>**    5130     Servicios Generales</t>
  </si>
  <si>
    <t>*     5131     Servicios Básicos</t>
  </si>
  <si>
    <t>*     5132     Servicios de Arrendamiento</t>
  </si>
  <si>
    <t>*     5134     Serv. Financieros, Bancarios</t>
  </si>
  <si>
    <t>*     5136     Serv. de Comunicación Social</t>
  </si>
  <si>
    <t>*     5137     Serv. de Traslado y Viáticos</t>
  </si>
  <si>
    <t>*     5138     Servicios Oficiales</t>
  </si>
  <si>
    <t>*     5139     Otros Servicios Generales</t>
  </si>
  <si>
    <t>***   5200     Transferencias, Asig., Sub.</t>
  </si>
  <si>
    <t>**    5250     Pensiones y Jubilaciones</t>
  </si>
  <si>
    <t>2014A</t>
  </si>
  <si>
    <t>2015A</t>
  </si>
  <si>
    <t>2016A</t>
  </si>
  <si>
    <t>Adquisición con fondos de terceros</t>
  </si>
  <si>
    <t>PODER JUDICIAL DEL ESTADO DE GUANAJUATO</t>
  </si>
  <si>
    <t xml:space="preserve">  1112010110  SNTDER GASTOS  65500708240</t>
  </si>
  <si>
    <t xml:space="preserve">  1112010111  SNTDER GTOS  8240 I</t>
  </si>
  <si>
    <t xml:space="preserve">  1112010112  SNTDER GTOS  8240 E</t>
  </si>
  <si>
    <t xml:space="preserve">  1112010120  SNTDER NOMINA 65500708467</t>
  </si>
  <si>
    <t xml:space="preserve">  1112010121  SNTDER NOM  8467 I</t>
  </si>
  <si>
    <t xml:space="preserve">  1112010122  SNTDER NOM  8467 E</t>
  </si>
  <si>
    <t xml:space="preserve">  1112010130  SNTDER INGRESOS  65500708254</t>
  </si>
  <si>
    <t xml:space="preserve">  1112010131  SNTDER ING  8254 I</t>
  </si>
  <si>
    <t xml:space="preserve">  1112010132  SNTDER ING  8254 E</t>
  </si>
  <si>
    <t xml:space="preserve">  1112010210  BBVA NOMINA  0447706340</t>
  </si>
  <si>
    <t xml:space="preserve">  1112010211  BBVA NOMINA 0447706340 INGRESOS</t>
  </si>
  <si>
    <t xml:space="preserve">  1112010212  BBVA NOMINA 0447706340 EGRESOS</t>
  </si>
  <si>
    <t xml:space="preserve">  1112010220  BBVA GASTOS  0449445390</t>
  </si>
  <si>
    <t xml:space="preserve">  1112010221  BBVA GASTOS  5390 I</t>
  </si>
  <si>
    <t xml:space="preserve">  1112010222  BBVA GASTOS  0449445390 EGRESOS</t>
  </si>
  <si>
    <t xml:space="preserve">  1112010310  BNMEX NOMINA  7992753</t>
  </si>
  <si>
    <t xml:space="preserve">  1112010311  BNMEX NOMINA   7992753 INGRESOS</t>
  </si>
  <si>
    <t xml:space="preserve">  1112010312  BNMEX NOMINA   7992753 EGRESOS</t>
  </si>
  <si>
    <t xml:space="preserve">  1112010320  BNMEX GASTOS  6039</t>
  </si>
  <si>
    <t xml:space="preserve">  1112010321  BNMEX GASTOS  6039 INGRESOS</t>
  </si>
  <si>
    <t xml:space="preserve">  1112010322  BNMEX GASTOS  6039 EGRESOS</t>
  </si>
  <si>
    <t xml:space="preserve">  1112010410  BNRTE NOMINA   803001561</t>
  </si>
  <si>
    <t xml:space="preserve">  1112010411  BNRTE NOM   1561 I</t>
  </si>
  <si>
    <t xml:space="preserve">  1112010412  BNRTE NOM   1561 E</t>
  </si>
  <si>
    <t xml:space="preserve">  1112010510  HSBC NOMINA  4016617375</t>
  </si>
  <si>
    <t xml:space="preserve">  1112010511  HSBC NOMINA   7375 I</t>
  </si>
  <si>
    <t xml:space="preserve">  1112010512  HSBC NOMINA  4016617375 EGRESOS</t>
  </si>
  <si>
    <t xml:space="preserve">  1112010610  SCOTIA NOMINA  01901604031</t>
  </si>
  <si>
    <t xml:space="preserve">  1112010611  SCOTIA NOM  4031 I</t>
  </si>
  <si>
    <t xml:space="preserve">  1112010612  SCOTIA NOM  4031 E</t>
  </si>
  <si>
    <t xml:space="preserve">  1112010810  BANCO BAJIO NOMINA 55022160201</t>
  </si>
  <si>
    <t xml:space="preserve">  1112010811  BNCO BAJ NOM 60201IN</t>
  </si>
  <si>
    <t xml:space="preserve">  1112010812  BNCO BAJ NOM 60201EG</t>
  </si>
  <si>
    <t xml:space="preserve">  1112010910  BANCO BAJIO GASTOS 10704336</t>
  </si>
  <si>
    <t xml:space="preserve">  1112010911  BNCO BAJ GTOS 4336</t>
  </si>
  <si>
    <t xml:space="preserve">  1112010912  BNCO BAJ GTOS 4336</t>
  </si>
  <si>
    <t xml:space="preserve">  1112011010  BANCO BAJIO GASTOS FED 11288685</t>
  </si>
  <si>
    <t xml:space="preserve">  1112011011  BNCO BAJ GTOS FED</t>
  </si>
  <si>
    <t xml:space="preserve">  1112011012  BNCO BAJ GTOS FED</t>
  </si>
  <si>
    <t xml:space="preserve">  1112011111  BAJIO ING 4124 I</t>
  </si>
  <si>
    <t xml:space="preserve">  1112011112  BAJ ING 4124 E</t>
  </si>
  <si>
    <t xml:space="preserve">  1112011210  BAJIO INGRESOS 127441240101</t>
  </si>
  <si>
    <t xml:space="preserve">  1112011211  BAJIO ING 4124 I</t>
  </si>
  <si>
    <t xml:space="preserve">  1112011212  BAJ ING 4124 E</t>
  </si>
  <si>
    <t xml:space="preserve">  1112011310  INTERACCIONES GASTOS 300161730</t>
  </si>
  <si>
    <t xml:space="preserve">  1112011311  INTER GTOS 1730 I</t>
  </si>
  <si>
    <t xml:space="preserve">  1112011312  INTER GTOS 1730 E</t>
  </si>
  <si>
    <t xml:space="preserve">  1113000700  BBVA BANCOMER FONDOS</t>
  </si>
  <si>
    <t xml:space="preserve">  1113000701  BBVA BANCOMER FONDOS</t>
  </si>
  <si>
    <t xml:space="preserve">  1113000702  BBVA BANCOMER FONDOS</t>
  </si>
  <si>
    <t xml:space="preserve">  1113000800  SANTANDER FONDOS P</t>
  </si>
  <si>
    <t xml:space="preserve">  1113000801  SANTANDER FONDOS P</t>
  </si>
  <si>
    <t xml:space="preserve">  1113000802  SANTANDER F PROPIOS</t>
  </si>
  <si>
    <t xml:space="preserve">  1114000100  SNTDER INVERSION  65500708240</t>
  </si>
  <si>
    <t xml:space="preserve">  1114000101  SNTDER INV  8240 I</t>
  </si>
  <si>
    <t xml:space="preserve">  1114000102  SNTDER INV  8240 E</t>
  </si>
  <si>
    <t xml:space="preserve">  1114000200  BAJIO INVERSION  10704336</t>
  </si>
  <si>
    <t xml:space="preserve">  1114000201  BAJIO INVERSION  4336 INGRESOS</t>
  </si>
  <si>
    <t xml:space="preserve">  1114000202  BAJIO INV 4336</t>
  </si>
  <si>
    <t xml:space="preserve">  1114000300  INTERACCION INV 1730</t>
  </si>
  <si>
    <t xml:space="preserve">  1114000301  INTERACCION INV 1730</t>
  </si>
  <si>
    <t xml:space="preserve">  1114000302  INTERACCION INV 1730</t>
  </si>
  <si>
    <t xml:space="preserve">  1114020100  BBVA BANCOMER INVERS</t>
  </si>
  <si>
    <t xml:space="preserve">  1114020101  BBVA BANCOMER INVERS</t>
  </si>
  <si>
    <t xml:space="preserve">  1114020102  BBVA BANCOMER INVERS</t>
  </si>
  <si>
    <t xml:space="preserve">  1114020200  BBVA BANCOMER INVERS</t>
  </si>
  <si>
    <t xml:space="preserve">  1114020201  BBVA BANCOMER INVERS</t>
  </si>
  <si>
    <t xml:space="preserve">  1114020202  BBVA BANCOMER INVERS</t>
  </si>
  <si>
    <t xml:space="preserve">  1114020300  SANTANDER  INVERSION</t>
  </si>
  <si>
    <t xml:space="preserve">  1114020301  SANTANDER INVERSION</t>
  </si>
  <si>
    <t xml:space="preserve">  1114020302  SANTANDER INVERSION</t>
  </si>
  <si>
    <t xml:space="preserve">  1114020400  BANAMEX INVERSION</t>
  </si>
  <si>
    <t xml:space="preserve">  1114020401  BANAMEX INVERSION  I</t>
  </si>
  <si>
    <t xml:space="preserve">  1114020402  BANAMEX  INVERSION E</t>
  </si>
  <si>
    <t xml:space="preserve">  1116000700  BBVA BANCOMER FONDOS</t>
  </si>
  <si>
    <t xml:space="preserve">  1116000701  BBVA BANCOMER FONDOS</t>
  </si>
  <si>
    <t xml:space="preserve">  1116000702  BBVA BANCOMER FONDOS</t>
  </si>
  <si>
    <t xml:space="preserve">  1116000800  BANAMEX F DEPOSITO</t>
  </si>
  <si>
    <t xml:space="preserve">  1116000801  BANAMEX F DEPOSITO I</t>
  </si>
  <si>
    <t xml:space="preserve">  1116000802  BANAMEX F DEPOSITO E</t>
  </si>
  <si>
    <t xml:space="preserve">  1119000700  BBVA BANCOMER DOLARE</t>
  </si>
  <si>
    <t xml:space="preserve">  1119000701  BBVA BANCOMER DOLARE</t>
  </si>
  <si>
    <t xml:space="preserve">  1119000702  BBVA BANCOMER DOLARE</t>
  </si>
  <si>
    <t xml:space="preserve">  1119000703  VARIACIÓN CAMBIARIA BANCOMER</t>
  </si>
  <si>
    <t xml:space="preserve">  1122000001  ESTATAL</t>
  </si>
  <si>
    <t xml:space="preserve">  1122000002  FEDERAL</t>
  </si>
  <si>
    <t xml:space="preserve">  1122000003  OTROS</t>
  </si>
  <si>
    <t xml:space="preserve">  1122000006  SUBSIDIO AL EMPLEO</t>
  </si>
  <si>
    <t xml:space="preserve">  1122000007  ISSEG</t>
  </si>
  <si>
    <t xml:space="preserve">  1122000008  ISSSTE</t>
  </si>
  <si>
    <t xml:space="preserve">  1123010001  FUNCIONARIOS Y EMPLEADOS</t>
  </si>
  <si>
    <t xml:space="preserve">  1123010002  DEUDORES DIVERSOS</t>
  </si>
  <si>
    <t xml:space="preserve">  1123010003  DEUDORES A CORTO PLAZO</t>
  </si>
  <si>
    <t xml:space="preserve">  1123020001  DEUDORES DIVERSOS FA</t>
  </si>
  <si>
    <t xml:space="preserve">  1125001001  FONDO REVOLVENTE GUANAJUATO</t>
  </si>
  <si>
    <t xml:space="preserve">  1125002001  FONDO REVOLVENTE IRAPUATO</t>
  </si>
  <si>
    <t xml:space="preserve">  1125003001  FONDO REVOLVENTE LEON</t>
  </si>
  <si>
    <t xml:space="preserve">  1125004001  FONDO REVOLVENTE CELAYA</t>
  </si>
  <si>
    <t xml:space="preserve">  1125005001  FONDO REVOLVENTE SAN</t>
  </si>
  <si>
    <t xml:space="preserve">  1125006001  FONDO REVOLVENTE CONTRALORIA</t>
  </si>
  <si>
    <t xml:space="preserve">  1125007001  FONDO INFORMATICA</t>
  </si>
  <si>
    <t xml:space="preserve">  1125008001  FONDO REVOLVENTE INS</t>
  </si>
  <si>
    <t xml:space="preserve">  1125009001  FONDO REVOLVENTE PRESIDENTE STJ</t>
  </si>
  <si>
    <t xml:space="preserve">  1125010001  FONDO REVOLVENTE SEC</t>
  </si>
  <si>
    <t xml:space="preserve">  1125011001  FONDO REVOLVENTE D A</t>
  </si>
  <si>
    <t xml:space="preserve">  1125012001  FONDO REVOLVENTE D S</t>
  </si>
  <si>
    <t xml:space="preserve">  1131000001  ANTICIPO A PROVEEDOR</t>
  </si>
  <si>
    <t xml:space="preserve">  1132000001  ANTICIPO A PROVEEDOR</t>
  </si>
  <si>
    <t xml:space="preserve">  1134000001  ANTICIPO A CONTRATIS</t>
  </si>
  <si>
    <t xml:space="preserve">  1151009000  EM/RF ENTRADA DE MER</t>
  </si>
  <si>
    <t xml:space="preserve">  1151102100  MATERIALES DE ADMINI</t>
  </si>
  <si>
    <t xml:space="preserve">  1151402500  PRODUCTOS QUIMICOS</t>
  </si>
  <si>
    <t xml:space="preserve">  1151602700  VESTUARIO,UNIFORMES</t>
  </si>
  <si>
    <t xml:space="preserve">  1213107512  FIDEICOMISOS, MANDAT</t>
  </si>
  <si>
    <t xml:space="preserve">  1229000001  DEPOSITOS GARANTIA</t>
  </si>
  <si>
    <t xml:space="preserve">  1231005811  TERRENOS</t>
  </si>
  <si>
    <t xml:space="preserve">  1233005831  EDIFICIOS NO HABITACIONALES</t>
  </si>
  <si>
    <t xml:space="preserve">  1236206221  CONSTRUCCIONES EN PROCESO</t>
  </si>
  <si>
    <t xml:space="preserve">  1241905191  OTROS MOBILIARIOS Y</t>
  </si>
  <si>
    <t xml:space="preserve">  1243105311  EQUIPO MEDICO</t>
  </si>
  <si>
    <t xml:space="preserve">  1244105411  AUTOM#VILES Y EQUIPO TERRESTRE</t>
  </si>
  <si>
    <t xml:space="preserve">  1244905491  OTROS EQUIPOS DE TRANSPORTE</t>
  </si>
  <si>
    <t xml:space="preserve">  1246405641  SISTEMA DE AIRE ACON</t>
  </si>
  <si>
    <t xml:space="preserve">  1246505651  EQUIPO DE COMUNICACI</t>
  </si>
  <si>
    <t xml:space="preserve">  1246705671  HERRAMIENTAS Y MAQUI</t>
  </si>
  <si>
    <t xml:space="preserve">  1263005311  DEPRECIACION EQ MEDI</t>
  </si>
  <si>
    <t xml:space="preserve">  1265005971  AMORTIZACION LICENCI</t>
  </si>
  <si>
    <t xml:space="preserve">  2111000001  SUELDO Y SALARIOS</t>
  </si>
  <si>
    <t xml:space="preserve">  2111000002  PRESTACIONES LABORALES</t>
  </si>
  <si>
    <t xml:space="preserve">  2111000020  OBLIGACIONES LABORALES</t>
  </si>
  <si>
    <t xml:space="preserve">  2112000001  PROVEEDORES DE BIENE</t>
  </si>
  <si>
    <t xml:space="preserve">  2112000010  PROVEEDORES DE EM/RF</t>
  </si>
  <si>
    <t xml:space="preserve">  2113000001  PROVEEDORES CONTRATISTAS</t>
  </si>
  <si>
    <t xml:space="preserve">  2117000000  RET CONT X PAG C/PZO</t>
  </si>
  <si>
    <t xml:space="preserve">  2117001001  I. S. R.. RETENIDO EN SUELDOS</t>
  </si>
  <si>
    <t xml:space="preserve">  2117001002  RETENCION HONORARIOS</t>
  </si>
  <si>
    <t xml:space="preserve">  2117001003  10%  RETENCION ARRENDAMIENTOS</t>
  </si>
  <si>
    <t xml:space="preserve">  2117001004  2% IMPUESTO SOBRE NOMINA</t>
  </si>
  <si>
    <t xml:space="preserve">  2117001005  1% IMPTO CED HONOR</t>
  </si>
  <si>
    <t xml:space="preserve">  2117001006  1% IMPTO CED ARREND</t>
  </si>
  <si>
    <t xml:space="preserve">  2117001007  2% IMPTO CED HONOR</t>
  </si>
  <si>
    <t xml:space="preserve">  2117001008  2% IMPTO CED ARREND</t>
  </si>
  <si>
    <t xml:space="preserve">  2117001009  RETENCIONES ISSEG</t>
  </si>
  <si>
    <t xml:space="preserve">  2117001010  RETENCIONES ISSSTE</t>
  </si>
  <si>
    <t xml:space="preserve">  2117001011  I. S. R. RET ASIMILA</t>
  </si>
  <si>
    <t xml:space="preserve">  2119010001  PROVEEDORES</t>
  </si>
  <si>
    <t xml:space="preserve">  2119010002  ACREEDORES DIVERSOS</t>
  </si>
  <si>
    <t xml:space="preserve">  2119020001  ACREEDORES DIVERSOS</t>
  </si>
  <si>
    <t xml:space="preserve">  2119020002  DIRECCION GENERAL DE</t>
  </si>
  <si>
    <t xml:space="preserve">  2119020003  PASIVO TRANSITORIO S</t>
  </si>
  <si>
    <t xml:space="preserve">  2119020004  CERTIFICADOS VARIOS</t>
  </si>
  <si>
    <t xml:space="preserve">  2119020005  CERT NO COBRADOS CP</t>
  </si>
  <si>
    <t xml:space="preserve">  2119020006  BANCOMER</t>
  </si>
  <si>
    <t xml:space="preserve">  2119020007  FONDO VICTIMAS</t>
  </si>
  <si>
    <t xml:space="preserve">  2119020009  REVALUACIÓN ACREED</t>
  </si>
  <si>
    <t xml:space="preserve">  2159010001  ESTIMULO FISCAL POR APLICAR</t>
  </si>
  <si>
    <t xml:space="preserve">  2161010001  DEPOSITOS EN GARANTIA</t>
  </si>
  <si>
    <t xml:space="preserve">  2164010001  FONDOS DE FIDEICOMIS</t>
  </si>
  <si>
    <t xml:space="preserve">  2171010001  PROVISIONES CORTO PL</t>
  </si>
  <si>
    <t xml:space="preserve">  2179010001  PRIMAS ANTIGÜEDAD CP</t>
  </si>
  <si>
    <t xml:space="preserve">  2229020001  GARANTIAS LARGO PLAZ</t>
  </si>
  <si>
    <t xml:space="preserve">  2261000001  PROVISIONES P DEMAND</t>
  </si>
  <si>
    <t xml:space="preserve">  2269000001  GARANT#AS NO COBRADA</t>
  </si>
  <si>
    <t xml:space="preserve">  2269010001  PROVISION P ANTIGÜED</t>
  </si>
  <si>
    <t xml:space="preserve">  2269010002  PRIMAS DE ANTIGÜEDAD</t>
  </si>
  <si>
    <t xml:space="preserve">  3110000001  APORTACIONES DE PATRIMONIO</t>
  </si>
  <si>
    <t xml:space="preserve">  3111009105  APORTACIONES DEL GNO</t>
  </si>
  <si>
    <t xml:space="preserve">  3111009106  APORTACIONES OP</t>
  </si>
  <si>
    <t xml:space="preserve">  3111009156  APORTACIONES OBRA PUBLICA</t>
  </si>
  <si>
    <t xml:space="preserve">  3111009305  APORTACIONES SETEC</t>
  </si>
  <si>
    <t xml:space="preserve">  3112009105  APORTACIONES DEL GNO</t>
  </si>
  <si>
    <t xml:space="preserve">  3112009205  APORTACIONES F AUX</t>
  </si>
  <si>
    <t xml:space="preserve">  3112009206  APORTACIONES F AUX</t>
  </si>
  <si>
    <t xml:space="preserve">  3112009305  APORTACIONES SETEC</t>
  </si>
  <si>
    <t xml:space="preserve">  3120000001  DONACIONES</t>
  </si>
  <si>
    <t xml:space="preserve">  3210001001  AHORRO/ DESAHORRO</t>
  </si>
  <si>
    <t xml:space="preserve">  3220001001  RESULTADOS DE EJERCI</t>
  </si>
  <si>
    <t xml:space="preserve">  3220001011  REFRENDO</t>
  </si>
  <si>
    <t xml:space="preserve">  3220001012  OTROS FONDOS</t>
  </si>
  <si>
    <t xml:space="preserve">  3220002001  RESULTADOS DE EJERCI</t>
  </si>
  <si>
    <t xml:space="preserve">  3220002002  RESERVA ETIQUETADA</t>
  </si>
  <si>
    <t xml:space="preserve">  3220002003  APLIC.EJERCICIOS ANT</t>
  </si>
  <si>
    <t xml:space="preserve">  3220002011  RECURSO FONDO AUXILIAR MUEBLES</t>
  </si>
  <si>
    <t xml:space="preserve">  3220002012  RECURSO FONDO AUX</t>
  </si>
  <si>
    <t xml:space="preserve">  3251000001  CAMBIOS EN POLITICAS CONTABLES</t>
  </si>
  <si>
    <t xml:space="preserve">  4151006101  PRODUCTOS FINANCIEROS</t>
  </si>
  <si>
    <t xml:space="preserve">  4152006201  INGRESOS POR VENTA DE OBJETOS</t>
  </si>
  <si>
    <t xml:space="preserve">  4159015101  PRODUCTOS FINANCIEROS</t>
  </si>
  <si>
    <t xml:space="preserve">  4159015102  OTROS PRODUCTOS</t>
  </si>
  <si>
    <t xml:space="preserve">  4159015103  2% SUPERVISION EXTERNA DE OBRA</t>
  </si>
  <si>
    <t xml:space="preserve">  4159015104  RENTA DE CAFETERIA</t>
  </si>
  <si>
    <t xml:space="preserve">  4159015108  INGRESOS POR PROGRAMAS</t>
  </si>
  <si>
    <t xml:space="preserve">  4159015109  PRODUCTOS VARIOS</t>
  </si>
  <si>
    <t xml:space="preserve">  4162006102  INGRESOS POR MULTAS</t>
  </si>
  <si>
    <t xml:space="preserve">  4162006104  INGRESOS POR MULTAS</t>
  </si>
  <si>
    <t xml:space="preserve">  4162006105  INGRESOS CERTIFICADO</t>
  </si>
  <si>
    <t xml:space="preserve">  4162006109  MULTAS MEDIDA APREM</t>
  </si>
  <si>
    <t xml:space="preserve">  4162006110  INGRESOS POR DIFEREN</t>
  </si>
  <si>
    <t xml:space="preserve">  4169006105  INGRESOS CERTIFICADO</t>
  </si>
  <si>
    <t xml:space="preserve">  4169006106  INGRESOS CERTIFICADO</t>
  </si>
  <si>
    <t xml:space="preserve">  4169006107  ING CERTIFICADOS A</t>
  </si>
  <si>
    <t xml:space="preserve">  4169006108  INGRESOS PROGRAMA DE</t>
  </si>
  <si>
    <t xml:space="preserve">  4169006110  INGRESOS  APROVECHAM</t>
  </si>
  <si>
    <t xml:space="preserve">  4169006111  DEPOSITOS NO RECONOCIDOS</t>
  </si>
  <si>
    <t xml:space="preserve">  4169006112  VARIACIÓN CAMBIARIA (INGRESO)</t>
  </si>
  <si>
    <t xml:space="preserve">  4169006113  DIFERENCIA CAMBIARIA</t>
  </si>
  <si>
    <t xml:space="preserve">  4213008303  CONVENIOS GOBIERNO DEL ESTADO</t>
  </si>
  <si>
    <t xml:space="preserve">  4221009101  TRANSFERENCIAS PARA</t>
  </si>
  <si>
    <t xml:space="preserve">  4221009102  TRANSFERENCIAS PARA</t>
  </si>
  <si>
    <t xml:space="preserve">  4221009103  TRANSFERENCIAS PARA</t>
  </si>
  <si>
    <t xml:space="preserve">  4221009104  TRANSFERENCIAS PARA</t>
  </si>
  <si>
    <t xml:space="preserve">  4221009105  TRANSFERENCIAS PARA</t>
  </si>
  <si>
    <t xml:space="preserve">  4221009106  TRANSFERENCIAS PARA</t>
  </si>
  <si>
    <t xml:space="preserve">  4221009107  TRANSFERENCIAS PARA</t>
  </si>
  <si>
    <t xml:space="preserve">  4223009301  SUBSIDIOS Y SUBVENCIONES</t>
  </si>
  <si>
    <t xml:space="preserve">  4223009305  SUBSIDIOS BIENES MUE</t>
  </si>
  <si>
    <t xml:space="preserve">  4393000201  REVALUACIÓN CAMBIARIA (A FAVOR)</t>
  </si>
  <si>
    <t xml:space="preserve">  4393000202  DIFERENCIA CAMBIARIA</t>
  </si>
  <si>
    <t xml:space="preserve">  4399000101  OTROS INGRESOS</t>
  </si>
  <si>
    <t xml:space="preserve">  4399000102  INGRESOS VARIOS</t>
  </si>
  <si>
    <t xml:space="preserve">  4399000201  OTROS INGRESOS CONTABLES</t>
  </si>
  <si>
    <t xml:space="preserve">  5111001131  SUELDO BASE AL PERSO</t>
  </si>
  <si>
    <t xml:space="preserve">  5112001211  HONORARIOS ASIMILABL</t>
  </si>
  <si>
    <t xml:space="preserve">  5112001222  SALARIOS AL PERSONAL</t>
  </si>
  <si>
    <t xml:space="preserve">  5113001311  PRIMA POR A#OS DE SE</t>
  </si>
  <si>
    <t xml:space="preserve">  5113001321  PRIMA VACACIONAL Y DOMINICAL</t>
  </si>
  <si>
    <t xml:space="preserve">  5113001322  GRATIFICACION DE FIN DE ANO</t>
  </si>
  <si>
    <t xml:space="preserve">  5113001341  RETRIBUCIONES POR AC</t>
  </si>
  <si>
    <t xml:space="preserve">  5113001342  AYUDA POR SERVICIOS</t>
  </si>
  <si>
    <t xml:space="preserve">  5113001343  GRATIFICACION QUINCENAL</t>
  </si>
  <si>
    <t xml:space="preserve">  5114001411  CUOTAS AL ISSSTE</t>
  </si>
  <si>
    <t xml:space="preserve">  5114001412  APORTACIONES AL ISSEG</t>
  </si>
  <si>
    <t xml:space="preserve">  5114001413  PLAN DE PERMANENCIA</t>
  </si>
  <si>
    <t xml:space="preserve">  5114001441  APORTACIONES PARA SEGUROS.</t>
  </si>
  <si>
    <t xml:space="preserve">  5115001532  PAGO PERSONAL JUBILA</t>
  </si>
  <si>
    <t xml:space="preserve">  5115001533  PRESTACIONES DE RETIRO</t>
  </si>
  <si>
    <t xml:space="preserve">  5115001541  PRESTACIONES CONTRACTUALES</t>
  </si>
  <si>
    <t xml:space="preserve">  5115001591  PREVISION SOCIAL</t>
  </si>
  <si>
    <t xml:space="preserve">  5115001592  BECAS P HIJOS TRABAJ</t>
  </si>
  <si>
    <t xml:space="preserve">  5116001711  ESTIMULOS AL PERSONAL</t>
  </si>
  <si>
    <t xml:space="preserve">  5116001712  ESTIMULOS POR EL DIA</t>
  </si>
  <si>
    <t xml:space="preserve">  5121002151  MATERIAL IMPRESO E I</t>
  </si>
  <si>
    <t xml:space="preserve">  5121002161  MATERIAL DE LIMPIEZA</t>
  </si>
  <si>
    <t xml:space="preserve">  5122002211  PRODUCTOS ALIMENTICI</t>
  </si>
  <si>
    <t xml:space="preserve">  5124002481  MATERIALES COMPLEMENTARIOS</t>
  </si>
  <si>
    <t xml:space="preserve">  5125002531  MEDICINAS</t>
  </si>
  <si>
    <t xml:space="preserve">  5125002541  SUMINISTROS MEDICOS</t>
  </si>
  <si>
    <t xml:space="preserve">  5126002611  COMBUSTIBLES, LUBRIC</t>
  </si>
  <si>
    <t xml:space="preserve">  5127002711  VESTUARIO Y UNIFORMES.</t>
  </si>
  <si>
    <t xml:space="preserve">  5127002721  PRENDAS DE PROTECCION</t>
  </si>
  <si>
    <t xml:space="preserve">  5129002911  HERRAMIENTAS MENORES.</t>
  </si>
  <si>
    <t xml:space="preserve">  5129002941  REFACCIONES Y ACCESO</t>
  </si>
  <si>
    <t xml:space="preserve">  5131003131  AGUA.</t>
  </si>
  <si>
    <t xml:space="preserve">  5131003161  SERVICIOS DE TELECOM</t>
  </si>
  <si>
    <t xml:space="preserve">  5131003171  SERVICIOS  DE ACCESO</t>
  </si>
  <si>
    <t xml:space="preserve">  5131003181  SERVICIOS POSTALES TELEGRAFICOS</t>
  </si>
  <si>
    <t xml:space="preserve">  5132003221  ARRENDAMIENTO DE EDIFICIOS.</t>
  </si>
  <si>
    <t xml:space="preserve">  5132003231  ARRENDAMIENTO DE MOB</t>
  </si>
  <si>
    <t xml:space="preserve">  5132003251  ARRENDAMIENTO DE EQU</t>
  </si>
  <si>
    <t xml:space="preserve">  5132003291  OTROS ARRENDAMIENTOS</t>
  </si>
  <si>
    <t xml:space="preserve">  5133003311  SERVICIOS LEGALES, D</t>
  </si>
  <si>
    <t xml:space="preserve">  5133003331  SERVICIOS DE CONSULT</t>
  </si>
  <si>
    <t xml:space="preserve">  5133003361  SERVICIOS DE APOYO A</t>
  </si>
  <si>
    <t xml:space="preserve">  5133003381  SERVICIOS DE VIGILANCIA</t>
  </si>
  <si>
    <t xml:space="preserve">  5133003391  SERVICIOS PROFESIONA</t>
  </si>
  <si>
    <t xml:space="preserve">  5134003412  SERV FINANC Y BANCAR</t>
  </si>
  <si>
    <t xml:space="preserve">  5134003413  SERVICIOS FINANC FA</t>
  </si>
  <si>
    <t xml:space="preserve">  5134003414  VARIACIÓN CAMBIARIA (EGRESO)</t>
  </si>
  <si>
    <t xml:space="preserve">  5134003415  REVALUACION M EXT</t>
  </si>
  <si>
    <t xml:space="preserve">  5134003451  SEGURO DE BIENES PATRIMONIALES.</t>
  </si>
  <si>
    <t xml:space="preserve">  5134003471  FLETES Y MANIOBRAS</t>
  </si>
  <si>
    <t xml:space="preserve">  5135003571  INST, REP Y MANTTO M</t>
  </si>
  <si>
    <t xml:space="preserve">  5135003581  SERVICIOS DE LIMPIEZ</t>
  </si>
  <si>
    <t xml:space="preserve">  5135003591  SERVICIOS DE JARDINE</t>
  </si>
  <si>
    <t xml:space="preserve">  5136003651  SERVICIOS DE LA INDU</t>
  </si>
  <si>
    <t xml:space="preserve">  5137003711  PASAJES AEREOS</t>
  </si>
  <si>
    <t xml:space="preserve">  5137003721  PASAJES TERRESTRES</t>
  </si>
  <si>
    <t xml:space="preserve">  5137003761  VIATICOS EN EL EXTRA</t>
  </si>
  <si>
    <t xml:space="preserve">  5138003811  GASTOS DE CEREMONIAL.</t>
  </si>
  <si>
    <t xml:space="preserve">  5138003821  GASTO SOCIAL</t>
  </si>
  <si>
    <t xml:space="preserve">  5138003831  CONGRESOS Y CONVENCIONES.</t>
  </si>
  <si>
    <t xml:space="preserve">  5139003921  IMPUESTOS Y DERECHOS</t>
  </si>
  <si>
    <t xml:space="preserve">  5139003941  SENTENCIAS Y RESOLUC</t>
  </si>
  <si>
    <t xml:space="preserve">  5139003942  DEVOLUCION DE MULTAS</t>
  </si>
  <si>
    <t xml:space="preserve">  5139003951  PENAS, MULTAS, ACCES</t>
  </si>
  <si>
    <t xml:space="preserve">  5139003981  IMPUESTO SOBRE NOMIN</t>
  </si>
  <si>
    <t xml:space="preserve">  5241004411  AYUDAS SOCIALES A PERSONAS</t>
  </si>
  <si>
    <t xml:space="preserve">  5243004451  AYUDAS SOCIALES A IN</t>
  </si>
  <si>
    <t xml:space="preserve">  5251004511  PENSIONES</t>
  </si>
  <si>
    <t xml:space="preserve">  5513005831  EDIFICIOS E INSTALACIONES</t>
  </si>
  <si>
    <t xml:space="preserve">  5515005191  OTROS MOBILIARIOS Y</t>
  </si>
  <si>
    <t xml:space="preserve">  5515005311  EQUIPO MEDICO</t>
  </si>
  <si>
    <t xml:space="preserve">  5515005491  OTROS EQUIPOS DE TRANSPORTE</t>
  </si>
  <si>
    <t xml:space="preserve">  5515005641  SISTEMAS DE AIRE ACO</t>
  </si>
  <si>
    <t xml:space="preserve">  5515005651  EQUIPO DE COMUNICACI</t>
  </si>
  <si>
    <t xml:space="preserve">  5515005671  HERRAMIENTAS Y MAQUI</t>
  </si>
  <si>
    <t xml:space="preserve">  5517005971  LICENCIAS INFORMATIC</t>
  </si>
  <si>
    <t xml:space="preserve">  5594003416  REVALUACIÓN CAMBIARI</t>
  </si>
  <si>
    <t xml:space="preserve">  5599000001  OTROS GASTOS</t>
  </si>
  <si>
    <t xml:space="preserve">  7700106221  REFRENDO COMP 2012</t>
  </si>
  <si>
    <t xml:space="preserve">  7700206221  REFRENDO COMP 2012</t>
  </si>
  <si>
    <t xml:space="preserve">  7700306221  REFRENDO COMPROMISOS  (DEUDORA)</t>
  </si>
  <si>
    <t xml:space="preserve">  7700406221  REFRENDO COMP</t>
  </si>
  <si>
    <t xml:space="preserve">  7705106221  no usar</t>
  </si>
  <si>
    <t xml:space="preserve">  7705206221  no usar</t>
  </si>
  <si>
    <t xml:space="preserve">  7706106221  F AUX RVA GTO INVERS</t>
  </si>
  <si>
    <t xml:space="preserve">  7706206221  F AUX RVA GTO INVERS</t>
  </si>
  <si>
    <t xml:space="preserve">  7706306221  F AUX COMPROMETIDO</t>
  </si>
  <si>
    <t xml:space="preserve">  7706406221  F AUX COMPROMETIDO</t>
  </si>
  <si>
    <t xml:space="preserve">  7706506221  F AUX ETIQUETADO S C</t>
  </si>
  <si>
    <t xml:space="preserve">  7706606221  F AUX ETIQUETADO SC</t>
  </si>
  <si>
    <t>***** Balance</t>
  </si>
  <si>
    <t xml:space="preserve">      1112010110  SNTDER GASTOS  65500708240</t>
  </si>
  <si>
    <t xml:space="preserve">      1112010111  SNTDER GTOS  8240 I</t>
  </si>
  <si>
    <t xml:space="preserve">      1112010112  SNTDER GTOS  8240 E</t>
  </si>
  <si>
    <t xml:space="preserve">      1112010120  SNTDER NOMINA 65500708467</t>
  </si>
  <si>
    <t xml:space="preserve">      1112010121  SNTDER NOM  8467 I</t>
  </si>
  <si>
    <t xml:space="preserve">      1112010122  SNTDER NOM  8467 E</t>
  </si>
  <si>
    <t xml:space="preserve">      1112010130  SNTDER ING  8254</t>
  </si>
  <si>
    <t xml:space="preserve">      1112010210  BBVA NOMINA  0447706340</t>
  </si>
  <si>
    <t xml:space="preserve">      1112010211  BBVA NOMINA  6340 I</t>
  </si>
  <si>
    <t xml:space="preserve">      1112010212  BBVA NOMINA  6340 E</t>
  </si>
  <si>
    <t xml:space="preserve">      1112010220  BBVA GASTOS  0449445390</t>
  </si>
  <si>
    <t xml:space="preserve">      1112010221  BBVA GASTOS  5390 I</t>
  </si>
  <si>
    <t xml:space="preserve">      1112010222  BBVA GASTOS  5390 E</t>
  </si>
  <si>
    <t xml:space="preserve">      1112010310  BNMEX NOMINA  7992753</t>
  </si>
  <si>
    <t xml:space="preserve">      1112010311  BMX NOMINA  2753 I</t>
  </si>
  <si>
    <t xml:space="preserve">      1112010312  BMX NOMINA  2753 E</t>
  </si>
  <si>
    <t xml:space="preserve">      1112010320  BNMEX GASTOS  6039</t>
  </si>
  <si>
    <t xml:space="preserve">      1112010321  BNMEX GASTOS  6039 INGRESOS</t>
  </si>
  <si>
    <t xml:space="preserve">      1112010322  BNMEX GASTOS  6039 EGRESOS</t>
  </si>
  <si>
    <t xml:space="preserve">      1112010410  BNRTE NOMINA   803001561</t>
  </si>
  <si>
    <t xml:space="preserve">      1112010411  BNRTE NOM   1561 I</t>
  </si>
  <si>
    <t xml:space="preserve">      1112010412  BNRTE NOM   1561 E</t>
  </si>
  <si>
    <t xml:space="preserve">      1112010510  HSBC NOMINA  4016617375</t>
  </si>
  <si>
    <t xml:space="preserve">      1112010511  HSBC NOMINA   7375 I</t>
  </si>
  <si>
    <t xml:space="preserve">      1112010512  HSBC NOMINA   7375 E</t>
  </si>
  <si>
    <t xml:space="preserve">      1112010610  SCOTIA NOMINA  01901604031</t>
  </si>
  <si>
    <t xml:space="preserve">      1112010611  SCOTIA NOM  4031 I</t>
  </si>
  <si>
    <t xml:space="preserve">      1112010612  SCOTIA NOM  4031 E</t>
  </si>
  <si>
    <t xml:space="preserve">      1112010810  BNCO BAJ NOM 60201</t>
  </si>
  <si>
    <t xml:space="preserve">      1112010811  BNCO BAJ NOM 60201IN</t>
  </si>
  <si>
    <t xml:space="preserve">      1112010812  BNCO BAJ NOM 60201EG</t>
  </si>
  <si>
    <t xml:space="preserve">      1112010910  BANCO BAJIO GASTOS 10704336</t>
  </si>
  <si>
    <t xml:space="preserve">      1112010911  BNCO BAJ GTOS 4336</t>
  </si>
  <si>
    <t xml:space="preserve">      1112010912  BNCO BAJ GTOS 4336</t>
  </si>
  <si>
    <t xml:space="preserve">      1112011010  BNCO BAJ GTOS FED</t>
  </si>
  <si>
    <t xml:space="preserve">      1112011210  BAJIO INGRESOS 127441240101</t>
  </si>
  <si>
    <t xml:space="preserve">      1112011211  BAJIO ING 4124 I</t>
  </si>
  <si>
    <t xml:space="preserve">      1112011212  BAJ ING 4124 E</t>
  </si>
  <si>
    <t xml:space="preserve">      1112011310  INTER GTOS 1730</t>
  </si>
  <si>
    <t xml:space="preserve">      1112011311  INTER GTOS 1730 I</t>
  </si>
  <si>
    <t xml:space="preserve">      1112011312  INTER GTOS 1730 E</t>
  </si>
  <si>
    <t>*     1113     Bancos/Dependencias y otros</t>
  </si>
  <si>
    <t xml:space="preserve">      1113000700  BBVA BANCOMER FONDOS</t>
  </si>
  <si>
    <t xml:space="preserve">      1113000701  BBVA BANCOMER FONDOS</t>
  </si>
  <si>
    <t xml:space="preserve">      1113000702  BBVA BANCOMER FONDOS</t>
  </si>
  <si>
    <t xml:space="preserve">      1113000800  SANTANDER FONDOS P</t>
  </si>
  <si>
    <t xml:space="preserve">      1113000801  SANTANDER FONDOS P</t>
  </si>
  <si>
    <t xml:space="preserve">      1113000802  SANTANDER F PROPIOS</t>
  </si>
  <si>
    <t>*     1114     Inversiones Temporales(3 meses</t>
  </si>
  <si>
    <t xml:space="preserve">      1114000100  SNTDER INV  8240</t>
  </si>
  <si>
    <t xml:space="preserve">      1114000101  SNTDER INV  8240 I</t>
  </si>
  <si>
    <t xml:space="preserve">      1114000102  SNTDER INV  8240 E</t>
  </si>
  <si>
    <t xml:space="preserve">      1114000200  BAJIO INVERSION  10704336</t>
  </si>
  <si>
    <t xml:space="preserve">      1114000201  BAJIO INV  4336</t>
  </si>
  <si>
    <t xml:space="preserve">      1114000202  BAJIO INV 4336</t>
  </si>
  <si>
    <t xml:space="preserve">      1114000300  INTERACCION INV 1730</t>
  </si>
  <si>
    <t xml:space="preserve">      1114000301  INTERACCION INV 1730</t>
  </si>
  <si>
    <t xml:space="preserve">      1114000302  INTERACCION INV 1730</t>
  </si>
  <si>
    <t xml:space="preserve">      1114020100  BBVA BANCOMER INVERS</t>
  </si>
  <si>
    <t xml:space="preserve">      1114020101  BBVA BANCOMER INVERS</t>
  </si>
  <si>
    <t xml:space="preserve">      1114020102  BBVA BANCOMER INVERS</t>
  </si>
  <si>
    <t xml:space="preserve">      1114020300  SANTANDER  INVERSION</t>
  </si>
  <si>
    <t xml:space="preserve">      1114020301  SANTANDER INVERSION</t>
  </si>
  <si>
    <t xml:space="preserve">      1114020302  SANTANDER INVERSION</t>
  </si>
  <si>
    <t xml:space="preserve">      1114020400  BANAMEX INVERSION</t>
  </si>
  <si>
    <t xml:space="preserve">      1114020401  BANAMEX INVERSION  I</t>
  </si>
  <si>
    <t xml:space="preserve">      1114020402  BANAMEX  INVERSION E</t>
  </si>
  <si>
    <t>*     1116     Depósitos de Fondos de Tercero</t>
  </si>
  <si>
    <t xml:space="preserve">      1116000700  BBVA BANCOMER FONDOS</t>
  </si>
  <si>
    <t xml:space="preserve">      1116000701  BBVA BANCOMER FONDOS</t>
  </si>
  <si>
    <t xml:space="preserve">      1116000702  BBVA BANCOMER FONDOS</t>
  </si>
  <si>
    <t xml:space="preserve">      1116000800  BANAMEX F DEPOSITO</t>
  </si>
  <si>
    <t xml:space="preserve">      1116000801  BANAMEX F DEPOSITO I</t>
  </si>
  <si>
    <t xml:space="preserve">      1116000802  BANAMEX F DEPOSITO E</t>
  </si>
  <si>
    <t>*     1119     Otros Efectivos y Equivalentes</t>
  </si>
  <si>
    <t xml:space="preserve">      1119000700  BBVA BANCOMER DOLARE</t>
  </si>
  <si>
    <t xml:space="preserve">      1119000701  BBVA BANCOMER DOLARE</t>
  </si>
  <si>
    <t xml:space="preserve">      1119000703  VARIACIÓN CAMBIARIA</t>
  </si>
  <si>
    <t xml:space="preserve">      1122000001  ESTATAL</t>
  </si>
  <si>
    <t xml:space="preserve">      1122000003  OTROS</t>
  </si>
  <si>
    <t>*     1123     Deudores Diversos x cobrar a C</t>
  </si>
  <si>
    <t xml:space="preserve">      1123010001  FUNCIONARIOS Y EMPLEADOS</t>
  </si>
  <si>
    <t xml:space="preserve">      1123010002  DEUDORES DIVERSOS</t>
  </si>
  <si>
    <t xml:space="preserve">      1123010003  DEUDORES A CORTO PLAZO</t>
  </si>
  <si>
    <t xml:space="preserve">      1123020001  DEUDORES DIVERSOS FA</t>
  </si>
  <si>
    <t xml:space="preserve">      1125001001  FONDO REVOLVENTE GUANAJUATO</t>
  </si>
  <si>
    <t xml:space="preserve">      1125002001  FONDO REVOLVENTE IRAPUATO</t>
  </si>
  <si>
    <t xml:space="preserve">      1125003001  FONDO REVOLVENTE LEON</t>
  </si>
  <si>
    <t xml:space="preserve">      1125004001  FONDO REVOLVENTE CELAYA</t>
  </si>
  <si>
    <t xml:space="preserve">      1125005001  FONDO REVOLVENTE SAN</t>
  </si>
  <si>
    <t xml:space="preserve">      1125006001  FONDO REVOLVENTE CON</t>
  </si>
  <si>
    <t xml:space="preserve">      1125007001  FONDO INFORMATICA</t>
  </si>
  <si>
    <t xml:space="preserve">      1125008001  FONDO REVOLVENTE INS</t>
  </si>
  <si>
    <t xml:space="preserve">      1125009001  FONDO REVOLVENTE PRE</t>
  </si>
  <si>
    <t xml:space="preserve">      1125011001  FONDO REVOLVENTE D A</t>
  </si>
  <si>
    <t xml:space="preserve">      1125012001  FONDO REVOLVENTE D S</t>
  </si>
  <si>
    <t>**    1130     Der. a recibir bienes/servicio</t>
  </si>
  <si>
    <t>*     1131     Ant. a prov. por adq. de biene</t>
  </si>
  <si>
    <t xml:space="preserve">      1131000001  ANTICIPO A PROVEEDOR</t>
  </si>
  <si>
    <t xml:space="preserve">      1134000001  ANTICIPO A CONTRATIS</t>
  </si>
  <si>
    <t>**    1150     Almacenes</t>
  </si>
  <si>
    <t>*     1151     Almacén de Mat. y Suministros</t>
  </si>
  <si>
    <t xml:space="preserve">      1151102100  MATERIALES DE ADMINI</t>
  </si>
  <si>
    <t xml:space="preserve">      1151402500  PRODUCTOS QUIMICOS</t>
  </si>
  <si>
    <t xml:space="preserve">      1151602700  VESTUARIO,UNIFORMES</t>
  </si>
  <si>
    <t>**    1220     Derechos a recibir efvo/eq.</t>
  </si>
  <si>
    <t>*     1229     Otros Der. a recibir efvo/eq.</t>
  </si>
  <si>
    <t xml:space="preserve">      1229000001  DEPOSITOS GARANTIA</t>
  </si>
  <si>
    <t>**    1230     Bienes Inmuebles, Infr. y Cons</t>
  </si>
  <si>
    <t xml:space="preserve">      1231005811  TERRENOS</t>
  </si>
  <si>
    <t xml:space="preserve">      1233005831  EDIFICIOS NO HABITACIONALES</t>
  </si>
  <si>
    <t xml:space="preserve">      1236206221  CONSTRUCCIONES EN PROCESO</t>
  </si>
  <si>
    <t xml:space="preserve">      1241105111  MUEBLES DE OFICINA Y</t>
  </si>
  <si>
    <t xml:space="preserve">      1241905191  OTROS MOBILIARIOS Y</t>
  </si>
  <si>
    <t xml:space="preserve">      1243105311  EQUIPO MEDICO</t>
  </si>
  <si>
    <t xml:space="preserve">      1244105411  AUTOM#VILES Y EQUIPO</t>
  </si>
  <si>
    <t xml:space="preserve">      1244905491  OTROS EQUIPOS DE TRANSPORTE</t>
  </si>
  <si>
    <t xml:space="preserve">      1246405641  SISTEMA DE AIRE ACON</t>
  </si>
  <si>
    <t xml:space="preserve">      1246505651  EQUIPO DE COMUNICACI</t>
  </si>
  <si>
    <t xml:space="preserve">      1246705671  HERRAMIENTAS Y MAQUI</t>
  </si>
  <si>
    <t>*     1254     Licencias</t>
  </si>
  <si>
    <t xml:space="preserve">      1263005311  DEPRECIACION EQ MEDI</t>
  </si>
  <si>
    <t xml:space="preserve">      1265005971  AMORTIZACION LICENCI</t>
  </si>
  <si>
    <t xml:space="preserve">      2111000001  SUELDO Y SALARIOS</t>
  </si>
  <si>
    <t xml:space="preserve">      2111000002  PRESTACIONES LABORALES</t>
  </si>
  <si>
    <t xml:space="preserve">      2112000001  PROVEEDORES DE BIENE</t>
  </si>
  <si>
    <t xml:space="preserve">      2112000010  PROVEEDORES DE EM/RF</t>
  </si>
  <si>
    <t xml:space="preserve">      2113000001  PROVEEDORES CONTRATISTAS</t>
  </si>
  <si>
    <t xml:space="preserve">      2117001001  I. S. R. RETENIDO</t>
  </si>
  <si>
    <t xml:space="preserve">      2117001002  RETENCION HONORARIOS</t>
  </si>
  <si>
    <t xml:space="preserve">      2117001003  10%  RETEN ARRENDAM</t>
  </si>
  <si>
    <t xml:space="preserve">      2117001004  2% IMPUESTO SOBRE NOMINA</t>
  </si>
  <si>
    <t xml:space="preserve">      2117001005  1% IMPTO CED HONOR</t>
  </si>
  <si>
    <t xml:space="preserve">      2117001006  1% IMPTO CED ARREND</t>
  </si>
  <si>
    <t xml:space="preserve">      2117001007  2% IMPTO CED HONOR</t>
  </si>
  <si>
    <t xml:space="preserve">      2117001008  2% IMPTO CED ARREND</t>
  </si>
  <si>
    <t xml:space="preserve">      2117001009  RETENCIONES ISSEG</t>
  </si>
  <si>
    <t xml:space="preserve">      2117001010  RETENCIONES ISSSTE</t>
  </si>
  <si>
    <t xml:space="preserve">      2117001011  I. S. R. RET ASIMILA</t>
  </si>
  <si>
    <t xml:space="preserve">      2119010002  ACREEDORES DIVERSOS</t>
  </si>
  <si>
    <t xml:space="preserve">      2119020001  ACREEDORES DIVERSOS</t>
  </si>
  <si>
    <t xml:space="preserve">      2119020002  DIRECCION GENERAL DE</t>
  </si>
  <si>
    <t xml:space="preserve">      2119020003  PASIVO TRANSITORIO S</t>
  </si>
  <si>
    <t xml:space="preserve">      2119020005  CERT NO COBRADOS CP</t>
  </si>
  <si>
    <t xml:space="preserve">      2119020009  REVALUACIÓN ACREED</t>
  </si>
  <si>
    <t>**    2160     Fondos y Bienes de Terc./Gtía.</t>
  </si>
  <si>
    <t>*     2161     Fondos en Garantía a CP</t>
  </si>
  <si>
    <t xml:space="preserve">      2161010001  DEPOSITOS EN GARANTIA</t>
  </si>
  <si>
    <t>**    2170     Provisiones a Corto Plazo</t>
  </si>
  <si>
    <t>*     2179     Otras Provisiones a CP</t>
  </si>
  <si>
    <t xml:space="preserve">      2179010001  PRIMAS ANTIGÜEDAD CP</t>
  </si>
  <si>
    <t>**    2220     Documentos por pagar a LP</t>
  </si>
  <si>
    <t>*     2229     Otros Documentos x pagar a LP</t>
  </si>
  <si>
    <t xml:space="preserve">      2229020001  GARANTIAS LARGO PLAZ</t>
  </si>
  <si>
    <t xml:space="preserve">      2269010001  PROVISION P ANTIGÜED</t>
  </si>
  <si>
    <t xml:space="preserve">      2269010002  PRIMAS DE ANTIGÜEDAD</t>
  </si>
  <si>
    <t xml:space="preserve">      3110000001  APORTACIONES DE PATRIMONIO</t>
  </si>
  <si>
    <t xml:space="preserve">      3111009105  APORTACIONES DEL GNO</t>
  </si>
  <si>
    <t xml:space="preserve">      3111009106  APORTACIONES OP</t>
  </si>
  <si>
    <t xml:space="preserve">      3111009305  APORTACIONES SETEC</t>
  </si>
  <si>
    <t xml:space="preserve">      3112009105  APORTACIONES DEL GNO</t>
  </si>
  <si>
    <t xml:space="preserve">      3112009205  APORTACIONES F AUX</t>
  </si>
  <si>
    <t xml:space="preserve">      3112009206  APORTACIONES F AUX</t>
  </si>
  <si>
    <t xml:space="preserve">      3112009305  APORTACIONES SETEC</t>
  </si>
  <si>
    <t xml:space="preserve">      3120000001  DONACIONES</t>
  </si>
  <si>
    <t xml:space="preserve">      3220001001  RESULTADOS DE EJERCI</t>
  </si>
  <si>
    <t xml:space="preserve">      3220001011  REFRENDO</t>
  </si>
  <si>
    <t xml:space="preserve">      3220001012  OTROS FONDOS</t>
  </si>
  <si>
    <t xml:space="preserve">      3220002001  RESULTADOS DE EJERCI</t>
  </si>
  <si>
    <t xml:space="preserve">      3220002002  RESERVA ETIQUETADA</t>
  </si>
  <si>
    <t xml:space="preserve">      3220002003  APLIC.EJERCICIOS ANT</t>
  </si>
  <si>
    <t xml:space="preserve">      3220002012  RECURSO FONDO AUX</t>
  </si>
  <si>
    <t>**    3250     Rectif. de Res. de Ejerc.</t>
  </si>
  <si>
    <t>*     3251     Cambios en Políticas Contables</t>
  </si>
  <si>
    <t xml:space="preserve">      3251000001  CAMBIOS EN POLITICAS</t>
  </si>
  <si>
    <t>***** Resultados</t>
  </si>
  <si>
    <t>**    4150     Productos de tipo corriente</t>
  </si>
  <si>
    <t>*     4151     Prod. derivado del uso y aprov</t>
  </si>
  <si>
    <t xml:space="preserve">      4151006101  PRODUCTOS FINANCIEROS</t>
  </si>
  <si>
    <t>*     4159     Otros productos</t>
  </si>
  <si>
    <t xml:space="preserve">      4159015101  PRODUCTOS FINANCIEROS</t>
  </si>
  <si>
    <t xml:space="preserve">      4159015102  OTROS PRODUCTOS</t>
  </si>
  <si>
    <t xml:space="preserve">      4159015103  2% SUP EXT OBRA</t>
  </si>
  <si>
    <t xml:space="preserve">      4159015104  RENTA DE CAFETERIA</t>
  </si>
  <si>
    <t xml:space="preserve">      4159015108  INGRESOS POR PROGRAMAS</t>
  </si>
  <si>
    <t xml:space="preserve">      4159015109  PRODUCTOS VARIOS</t>
  </si>
  <si>
    <t>**    4160     Aprovech. de tipo corriente</t>
  </si>
  <si>
    <t>*     4162     Multas</t>
  </si>
  <si>
    <t xml:space="preserve">      4162006104  INGRESOS POR MULTAS</t>
  </si>
  <si>
    <t xml:space="preserve">      4162006109  MULTAS MEDIDA APREM</t>
  </si>
  <si>
    <t>*     4169     Otros Aprovechamientos</t>
  </si>
  <si>
    <t xml:space="preserve">      4169006105  INGRESOS CERTIFICADO</t>
  </si>
  <si>
    <t xml:space="preserve">      4169006106  INGRESOS CERTIFICADO</t>
  </si>
  <si>
    <t xml:space="preserve">      4169006107  ING CERTIFICADOS A</t>
  </si>
  <si>
    <t xml:space="preserve">      4169006111  DEPOSITOS NO RECONOCIDOS</t>
  </si>
  <si>
    <t>***   4200     Participaciones, Aport, Transf</t>
  </si>
  <si>
    <t xml:space="preserve">      4221009101  TRANSFERENCIAS PARA</t>
  </si>
  <si>
    <t xml:space="preserve">      4221009102  TRANSFERENCIAS PARA</t>
  </si>
  <si>
    <t xml:space="preserve">      4221009103  TRANSFERENCIAS PARA</t>
  </si>
  <si>
    <t xml:space="preserve">      4221009104  TRANSFERENCIAS PARA</t>
  </si>
  <si>
    <t xml:space="preserve">      4221009105  TRANSFERENCIAS PARA</t>
  </si>
  <si>
    <t xml:space="preserve">      4221009106  TRANSFERENCIAS PARA</t>
  </si>
  <si>
    <t xml:space="preserve">      4221009107  TRANSFERENCIAS PARA</t>
  </si>
  <si>
    <t>***   4300     Otros Ingresos y beneficios</t>
  </si>
  <si>
    <t>**    4390     Otros Ingresos</t>
  </si>
  <si>
    <t>*     4393     Dif. por Tipo de cambio a Favo</t>
  </si>
  <si>
    <t xml:space="preserve">      4393000201  REVALUACIÓN CAMBIARI</t>
  </si>
  <si>
    <t>*     4399     Otros Ingresos y beneficios</t>
  </si>
  <si>
    <t xml:space="preserve">      4399000201  OTROS INGRESOS CONTABLES</t>
  </si>
  <si>
    <t>*     5111     Rem. al Pers. de carácter Perm</t>
  </si>
  <si>
    <t xml:space="preserve">      5111001131  SUELDO BASE AL PERSO</t>
  </si>
  <si>
    <t>*     5112     Rem. al Pers. de carácter Tran</t>
  </si>
  <si>
    <t xml:space="preserve">      5112001211  HONORARIOS ASIMILABL</t>
  </si>
  <si>
    <t xml:space="preserve">      5112001222  SALARIOS AL PERSONAL</t>
  </si>
  <si>
    <t xml:space="preserve">      5113001311  PRIMA POR A#OS DE SE</t>
  </si>
  <si>
    <t xml:space="preserve">      5113001321  PRIMA VACACIONAL Y D</t>
  </si>
  <si>
    <t xml:space="preserve">      5113001322  GRATIFICACION DE FIN DE ANO</t>
  </si>
  <si>
    <t xml:space="preserve">      5113001341  RETRIBUCIONES POR AC</t>
  </si>
  <si>
    <t xml:space="preserve">      5113001342  AYUDA POR SERVICIOS</t>
  </si>
  <si>
    <t xml:space="preserve">      5113001343  GRATIFICACION QUINCENAL</t>
  </si>
  <si>
    <t xml:space="preserve">      5114001411  CUOTAS AL ISSSTE</t>
  </si>
  <si>
    <t xml:space="preserve">      5114001412  APORTACIONES AL ISSEG</t>
  </si>
  <si>
    <t xml:space="preserve">      5114001413  PLAN DE PERMANENCIA</t>
  </si>
  <si>
    <t xml:space="preserve">      5114001441  APORTACIONES PARA SEGUROS.</t>
  </si>
  <si>
    <t xml:space="preserve">      5115001532  PAGO PERSONAL JUBILA</t>
  </si>
  <si>
    <t xml:space="preserve">      5115001533  PRESTACIONES DE RETIRO</t>
  </si>
  <si>
    <t xml:space="preserve">      5115001541  PRESTACIONES CONTRACTUALES</t>
  </si>
  <si>
    <t xml:space="preserve">      5115001591  PREVISION SOCIAL</t>
  </si>
  <si>
    <t xml:space="preserve">      5115001592  BECAS P HIJOS TRABAJ</t>
  </si>
  <si>
    <t xml:space="preserve">      5121002151  MATERIAL IMPRESO E I</t>
  </si>
  <si>
    <t xml:space="preserve">      5121002161  MATERIAL DE LIMPIEZA</t>
  </si>
  <si>
    <t xml:space="preserve">      5122002211  PRODUCTOS ALIMENTICI</t>
  </si>
  <si>
    <t xml:space="preserve">      5124002481  MATERIALES COMPLEMENTARIOS</t>
  </si>
  <si>
    <t>*     5125     Productos Químicos, Farm</t>
  </si>
  <si>
    <t xml:space="preserve">      5125002531  MEDICINAS</t>
  </si>
  <si>
    <t xml:space="preserve">      5125002541  SUMINISTROS MEDICOS</t>
  </si>
  <si>
    <t xml:space="preserve">      5126002611  COMBUSTIBLES, LUBRIC</t>
  </si>
  <si>
    <t>*     5127     Vestuario, Blancos, Prendas</t>
  </si>
  <si>
    <t xml:space="preserve">      5127002711  VESTUARIO Y UNIFORMES.</t>
  </si>
  <si>
    <t xml:space="preserve">      5127002721  PRENDAS DE PROTECCION</t>
  </si>
  <si>
    <t>*     5129     Herramientas, Refacciones y Ac</t>
  </si>
  <si>
    <t xml:space="preserve">      5129002911  HERRAMIENTAS MENORES.</t>
  </si>
  <si>
    <t xml:space="preserve">      5129002941  REFACCIONES Y ACCESO</t>
  </si>
  <si>
    <t xml:space="preserve">      5131003131  AGUA.</t>
  </si>
  <si>
    <t xml:space="preserve">      5131003161  SERVICIOS DE TELECOM</t>
  </si>
  <si>
    <t xml:space="preserve">      5131003171  SERVICIOS  DE ACCESO</t>
  </si>
  <si>
    <t xml:space="preserve">      5131003181  SERVICIOS POSTALES T</t>
  </si>
  <si>
    <t xml:space="preserve">      5132003221  ARRENDAMIENTO DE EDIFICIOS.</t>
  </si>
  <si>
    <t xml:space="preserve">      5132003231  ARRENDAMIENTO DE MOB</t>
  </si>
  <si>
    <t xml:space="preserve">      5132003251  ARRENDAMIENTO DE EQU</t>
  </si>
  <si>
    <t xml:space="preserve">      5132003291  OTROS ARRENDAMIENTOS</t>
  </si>
  <si>
    <t>*     5133     Serv. Profesionales, Científic</t>
  </si>
  <si>
    <t xml:space="preserve">      5133003311  SERVICIOS LEGALES, D</t>
  </si>
  <si>
    <t xml:space="preserve">      5133003331  SERVICIOS DE CONSULT</t>
  </si>
  <si>
    <t xml:space="preserve">      5133003361  SERVICIOS DE APOYO A</t>
  </si>
  <si>
    <t xml:space="preserve">      5133003391  SERVICIOS PROFESIONA</t>
  </si>
  <si>
    <t xml:space="preserve">      5134003412  SERV FINANC Y BANCAR</t>
  </si>
  <si>
    <t xml:space="preserve">      5134003413  SERVICIOS FINANC FA</t>
  </si>
  <si>
    <t>*     5135     Serv. de Instalación, Reparaci</t>
  </si>
  <si>
    <t xml:space="preserve">      5135003571  INST, REP Y MANTTO M</t>
  </si>
  <si>
    <t xml:space="preserve">      5135003581  SERVICIOS DE LIMPIEZ</t>
  </si>
  <si>
    <t xml:space="preserve">      5135003591  SERVICIOS DE JARDINE</t>
  </si>
  <si>
    <t xml:space="preserve">      5137003711  PASAJES AEREOS</t>
  </si>
  <si>
    <t xml:space="preserve">      5137003721  PASAJES TERRESTRES</t>
  </si>
  <si>
    <t xml:space="preserve">      5138003821  GASTO SOCIAL</t>
  </si>
  <si>
    <t xml:space="preserve">      5138003831  CONGRESOS Y CONVENCIONES.</t>
  </si>
  <si>
    <t xml:space="preserve">      5139003921  IMPUESTOS Y DERECHOS</t>
  </si>
  <si>
    <t xml:space="preserve">      5139003981  IMPUESTO SOBRE NOMIN</t>
  </si>
  <si>
    <t>*     5251     Pensiones</t>
  </si>
  <si>
    <t xml:space="preserve">      5251004511  PENSIONES</t>
  </si>
  <si>
    <t>***   5500     Otros Gastos y Pérdidas</t>
  </si>
  <si>
    <t>**    5510     Estimaciones, Deprec., Det.</t>
  </si>
  <si>
    <t>*     5513     Dep. de Bienes Inmuebles</t>
  </si>
  <si>
    <t xml:space="preserve">      5513005831  EDIFICIOS E INSTALACIONES</t>
  </si>
  <si>
    <t>*     5515     Dep. de Bienes Muebles</t>
  </si>
  <si>
    <t xml:space="preserve">      5515005111  MUEBLES DE OFICINA Y</t>
  </si>
  <si>
    <t xml:space="preserve">      5515005191  OTROS MOBILIARIOS Y</t>
  </si>
  <si>
    <t xml:space="preserve">      5515005311  EQUIPO MEDICO</t>
  </si>
  <si>
    <t xml:space="preserve">      5515005491  OTROS EQUIPOS DE TRANSPORTE</t>
  </si>
  <si>
    <t xml:space="preserve">      5515005641  SISTEMAS DE AIRE ACO</t>
  </si>
  <si>
    <t xml:space="preserve">      5515005651  EQUIPO DE COMUNICACI</t>
  </si>
  <si>
    <t xml:space="preserve">      5515005671  HERRAMIENTAS Y MAQUI</t>
  </si>
  <si>
    <t>*     5517     Am. de Activos Intangibles</t>
  </si>
  <si>
    <t xml:space="preserve">      5517005971  LICENCIAS INFORMATIC</t>
  </si>
  <si>
    <t>**    5590     Otros Gastos</t>
  </si>
  <si>
    <t>*     5594 Dif. por Tipo de cambio Neg.</t>
  </si>
  <si>
    <t xml:space="preserve">      5594003416  REVALUACIÓN CAMBIARI</t>
  </si>
  <si>
    <t>*     5599       Otros Gastos Varios</t>
  </si>
  <si>
    <t xml:space="preserve">      5599000001  OTROS GASTOS</t>
  </si>
  <si>
    <t>Cargos</t>
  </si>
  <si>
    <t>Abonos</t>
  </si>
  <si>
    <t>Saldo Final</t>
  </si>
  <si>
    <t>Flujo</t>
  </si>
  <si>
    <t xml:space="preserve">  1151802900  HERRAMIENTAS, REFACC</t>
  </si>
  <si>
    <t xml:space="preserve">  5241004451  AYUDAS SOCIALES A IN</t>
  </si>
  <si>
    <t xml:space="preserve">      1112010131  SNTDER ING  8254 I</t>
  </si>
  <si>
    <t xml:space="preserve">      1112010132  SNTDER ING  8254 E</t>
  </si>
  <si>
    <t xml:space="preserve">      1119000702  BBVA BANCOMER DOLARE</t>
  </si>
  <si>
    <t>*     1132     Ant. a prov. por adq. de biene</t>
  </si>
  <si>
    <t xml:space="preserve">      1132000001  ANTICIPO A PROVEEDOR</t>
  </si>
  <si>
    <t xml:space="preserve">      1151802900  HERRAMIENTAS, REFACC</t>
  </si>
  <si>
    <t>*     4152     Enaj. de bienes m. no sujetos</t>
  </si>
  <si>
    <t xml:space="preserve">      4152006201  INGRESOS POR VENTA D</t>
  </si>
  <si>
    <t xml:space="preserve">      4169006112  VARIACION CAMBIARIA</t>
  </si>
  <si>
    <t xml:space="preserve">      4399000101  OTROS INGRESOS</t>
  </si>
  <si>
    <t xml:space="preserve">      5133003381  SERVICIOS DE VIGILANCIA</t>
  </si>
  <si>
    <t xml:space="preserve">      5134003414  VARIACIÓN CAMBIARIA</t>
  </si>
  <si>
    <t xml:space="preserve">      5134003471  FLETES Y MANIOBRAS</t>
  </si>
  <si>
    <t xml:space="preserve">      5138003811  GASTOS DE CEREMONIAL.</t>
  </si>
  <si>
    <t>**    5240     Ayudas Sociales</t>
  </si>
  <si>
    <t>*     5241     Ayudas Sociales a Personas</t>
  </si>
  <si>
    <t xml:space="preserve">      5241004451  AYUDAS SOCIALES A IN</t>
  </si>
  <si>
    <t xml:space="preserve">  1151302400  MATERIALES Y ARTICUL</t>
  </si>
  <si>
    <t xml:space="preserve">  1241105111  MUEBLES DE OFICINA Y ESTANTERIA</t>
  </si>
  <si>
    <t xml:space="preserve">  1241305151  EQUIPO DE COMPUTO Y</t>
  </si>
  <si>
    <t xml:space="preserve">  1246605661  EQUIPO DE GENERACION</t>
  </si>
  <si>
    <t xml:space="preserve">  1254105971  LICENCIAS INFORMATIC</t>
  </si>
  <si>
    <t xml:space="preserve">  1261005831  DEPRECIACION EDIFICIOS</t>
  </si>
  <si>
    <t xml:space="preserve">  1263005111  DEPRECIACION MUEBLES</t>
  </si>
  <si>
    <t xml:space="preserve">  1263005151  DEPRECIACION COMPUTA</t>
  </si>
  <si>
    <t xml:space="preserve">  1263005191  DEPRECIACION OTROS M</t>
  </si>
  <si>
    <t xml:space="preserve">  1263005411  DEPRECIACION AUTOMOV</t>
  </si>
  <si>
    <t xml:space="preserve">  1263005491  DEPRECIACION OTROS E</t>
  </si>
  <si>
    <t xml:space="preserve">  1263005641  DEPRECIACION BIENES</t>
  </si>
  <si>
    <t xml:space="preserve">  1263005651  DEPRECIACION EQUIPO</t>
  </si>
  <si>
    <t xml:space="preserve">  1263005661  DEPRECIACION EQUIPO</t>
  </si>
  <si>
    <t xml:space="preserve">  1263005671  DEPRECIACION HERRAMI</t>
  </si>
  <si>
    <t xml:space="preserve">  5112001221  SALARIOS POR SERVICI</t>
  </si>
  <si>
    <t xml:space="preserve">  5121002111  MATERIALES, UTILES Y</t>
  </si>
  <si>
    <t xml:space="preserve">  5121002121  MATERIALES Y UTILES</t>
  </si>
  <si>
    <t xml:space="preserve">  5121002141  MATERIALES, UTILES Y</t>
  </si>
  <si>
    <t xml:space="preserve">  5124002461  MATERIAL ELECTRICO Y</t>
  </si>
  <si>
    <t xml:space="preserve">  5131003111  ENERGIA ELECTRICA.</t>
  </si>
  <si>
    <t xml:space="preserve">  5131003141  TELEFONIA TRADICIONAL</t>
  </si>
  <si>
    <t xml:space="preserve">  5131003151  TELEFONIA CELULAR.</t>
  </si>
  <si>
    <t xml:space="preserve">  5133003321  SERVICIOS DE DISENO,</t>
  </si>
  <si>
    <t xml:space="preserve">  5133003341  SERVICIOS DE CAPACITACION</t>
  </si>
  <si>
    <t xml:space="preserve">  5135003511  CONSERVACION Y MANTE</t>
  </si>
  <si>
    <t xml:space="preserve">  5135003521  INSTALACION, REPARAC</t>
  </si>
  <si>
    <t xml:space="preserve">  5135003531  INSTALACION, REPARAC</t>
  </si>
  <si>
    <t xml:space="preserve">  5135003551  REPARACION Y MANTENI</t>
  </si>
  <si>
    <t xml:space="preserve">  5136003611  DIFUSION POR RADIO,</t>
  </si>
  <si>
    <t xml:space="preserve">  5137003751  VIATICOS EN EL PAIS.</t>
  </si>
  <si>
    <t xml:space="preserve">  5138003851  GASTOS DE REPRESENTACION.</t>
  </si>
  <si>
    <t xml:space="preserve">  5515005111  MUEBLES DE OFICINA Y ESTANTERIA</t>
  </si>
  <si>
    <t xml:space="preserve">  5515005151  EQUIPO DE COMPUTO Y</t>
  </si>
  <si>
    <t xml:space="preserve">  5515005411  AUTOMOVILES Y CAMIONES</t>
  </si>
  <si>
    <t xml:space="preserve">  5515005661  EQUIPO DE GENERACION</t>
  </si>
  <si>
    <t xml:space="preserve">      1151302400  MATERIALES Y ARTICUL</t>
  </si>
  <si>
    <t xml:space="preserve">      1241305151  EQUIPO DE COMPUTO Y</t>
  </si>
  <si>
    <t xml:space="preserve">      1246605661  EQUIPO DE GENERACION</t>
  </si>
  <si>
    <t xml:space="preserve">      1254105971  LICENCIAS INFORMATIC</t>
  </si>
  <si>
    <t xml:space="preserve">      1261005831  DEPRECIACION EDIFICIOS</t>
  </si>
  <si>
    <t xml:space="preserve">      1263005111  DEPRECIACION MUEBLES</t>
  </si>
  <si>
    <t xml:space="preserve">      1263005151  DEPRECIACION COMPUTA</t>
  </si>
  <si>
    <t xml:space="preserve">      1263005191  DEPRECIACION OTROS M</t>
  </si>
  <si>
    <t xml:space="preserve">      1263005411  DEPRECIACION AUTOMOV</t>
  </si>
  <si>
    <t xml:space="preserve">      1263005491  DEPRECIACION OTROS E</t>
  </si>
  <si>
    <t xml:space="preserve">      1263005641  DEPRECIACION BIENES</t>
  </si>
  <si>
    <t xml:space="preserve">      1263005651  DEPRECIACION EQUIPO</t>
  </si>
  <si>
    <t xml:space="preserve">      1263005661  DEPRECIACION EQUIPO</t>
  </si>
  <si>
    <t xml:space="preserve">      1263005671  DEPRECIACION HERRAMI</t>
  </si>
  <si>
    <t xml:space="preserve">      3220002011  RECURSO FONDO AUX</t>
  </si>
  <si>
    <t xml:space="preserve">      5112001221  SALARIOS POR SERVICI</t>
  </si>
  <si>
    <t>*     5116     Pago de estímulos</t>
  </si>
  <si>
    <t xml:space="preserve">      5116001712  ESTIMULOS POR EL DIA</t>
  </si>
  <si>
    <t xml:space="preserve">      5121002111  MATERIALES, UTILES Y</t>
  </si>
  <si>
    <t xml:space="preserve">      5121002121  MATERIALES Y UTILES</t>
  </si>
  <si>
    <t xml:space="preserve">      5121002141  MATERIALES, UTILES Y</t>
  </si>
  <si>
    <t xml:space="preserve">      5124002461  MATERIAL ELECTRICO Y</t>
  </si>
  <si>
    <t xml:space="preserve">      5131003111  ENERGIA ELECTRICA.</t>
  </si>
  <si>
    <t xml:space="preserve">      5131003141  TELEFONIA TRADICIONAL</t>
  </si>
  <si>
    <t xml:space="preserve">      5131003151  TELEFONIA CELULAR.</t>
  </si>
  <si>
    <t xml:space="preserve">      5133003321  SERVICIOS DE DISENO,</t>
  </si>
  <si>
    <t xml:space="preserve">      5133003341  SERVICIOS DE CAPACITACION</t>
  </si>
  <si>
    <t xml:space="preserve">      5134003451  SEGURO DE BIENES PAT</t>
  </si>
  <si>
    <t xml:space="preserve">      5135003511  CONSERVACION Y MANTE</t>
  </si>
  <si>
    <t xml:space="preserve">      5135003521  INSTALACION, REPARAC</t>
  </si>
  <si>
    <t xml:space="preserve">      5135003531  INSTALACION, REPARAC</t>
  </si>
  <si>
    <t xml:space="preserve">      5135003551  REPARACION Y MANTENI</t>
  </si>
  <si>
    <t xml:space="preserve">      5136003611  DIFUSION POR RADIO,</t>
  </si>
  <si>
    <t xml:space="preserve">      5137003751  VIATICOS EN EL PAIS.</t>
  </si>
  <si>
    <t xml:space="preserve">      5138003851  GASTOS DE REPRESENTACION.</t>
  </si>
  <si>
    <t xml:space="preserve">      5139003941  SENTENCIAS Y RESOLUC</t>
  </si>
  <si>
    <t xml:space="preserve">      5515005151  EQUIPO DE COMPUTO Y</t>
  </si>
  <si>
    <t xml:space="preserve">      5515005411  AUTOMOVILES Y CAMIONES</t>
  </si>
  <si>
    <t xml:space="preserve">      5515005661  EQUIPO DE GENERACION</t>
  </si>
  <si>
    <t xml:space="preserve">  1129010001  OTROS DEUDORES</t>
  </si>
  <si>
    <t xml:space="preserve">  5138003852  GASTOS DE OFICINA</t>
  </si>
  <si>
    <t xml:space="preserve">  5139003961  OTROS GASTOS POR RES</t>
  </si>
  <si>
    <t>4to Trim</t>
  </si>
  <si>
    <t>Saldo SEP</t>
  </si>
  <si>
    <t>Saldo OCT</t>
  </si>
  <si>
    <t>Saldo NOV</t>
  </si>
  <si>
    <t>*     1129     Otros Der. a recibir efvo./eq.</t>
  </si>
  <si>
    <t xml:space="preserve">      1129010001  OTROS DEUDORES</t>
  </si>
  <si>
    <t xml:space="preserve">      5116001711  ESTIMULOS AL PERSONAL</t>
  </si>
  <si>
    <t xml:space="preserve">      5138003852  GASTOS DE OFICINA</t>
  </si>
  <si>
    <t xml:space="preserve">      5139003942  DEVOLUCION DE MULTAS</t>
  </si>
  <si>
    <t xml:space="preserve">      5139003961  OTROS GASTOS POR RES</t>
  </si>
  <si>
    <t>30 DE SEPTIEMBRE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</si>
</sst>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0_ ;\-#,##0.00\ "/>
    <numFmt numFmtId="165" formatCode="0_ ;\-0\ "/>
    <numFmt numFmtId="166" formatCode="#,##0.00;\-#,##0.00;&quot; &quot;"/>
    <numFmt numFmtId="167" formatCode="#,##0;\-#,##0;&quot; &quot;"/>
    <numFmt numFmtId="168" formatCode="\-#,##0.00;#,##0.00;&quot; &quot;"/>
    <numFmt numFmtId="169" formatCode="\-#,##0;#,##0;&quot; &quot;"/>
    <numFmt numFmtId="170" formatCode="#,##0.00_-;#,##0.00\-;&quot; &quot;"/>
    <numFmt numFmtId="171" formatCode="#,##0.00\-;#,##0.00_-;&quot; &quot;"/>
    <numFmt numFmtId="172" formatCode="#,##0\-;#,##0_-;&quot; &quot;"/>
    <numFmt numFmtId="173" formatCode="#,##0_-;#,##0\-;&quot; &quot;"/>
  </numFmts>
  <fonts count="22" x14ac:knownFonts="1">
    <font>
      <sz val="11"/>
      <color theme="1"/>
      <name val="Calibri"/>
      <family val="2"/>
      <scheme val="minor"/>
    </font>
    <font>
      <sz val="11"/>
      <color theme="1"/>
      <name val="Calibri"/>
      <family val="2"/>
      <scheme val="minor"/>
    </font>
    <font>
      <sz val="10"/>
      <name val="Arial"/>
      <family val="2"/>
    </font>
    <font>
      <b/>
      <sz val="8"/>
      <color theme="0"/>
      <name val="Arial"/>
      <family val="2"/>
    </font>
    <font>
      <sz val="8"/>
      <name val="Arial"/>
      <family val="2"/>
    </font>
    <font>
      <b/>
      <sz val="8"/>
      <name val="Arial"/>
      <family val="2"/>
    </font>
    <font>
      <sz val="8"/>
      <color theme="1"/>
      <name val="Arial"/>
      <family val="2"/>
    </font>
    <font>
      <sz val="8"/>
      <color theme="0"/>
      <name val="Arial"/>
      <family val="2"/>
    </font>
    <font>
      <sz val="8"/>
      <color indexed="9"/>
      <name val="Arial"/>
      <family val="2"/>
    </font>
    <font>
      <b/>
      <sz val="8"/>
      <color theme="1"/>
      <name val="Arial"/>
      <family val="2"/>
    </font>
    <font>
      <sz val="10"/>
      <color theme="1"/>
      <name val="Times New Roman"/>
      <family val="2"/>
    </font>
    <font>
      <b/>
      <sz val="11"/>
      <name val="Arial"/>
      <family val="2"/>
    </font>
    <font>
      <b/>
      <sz val="11"/>
      <color theme="1"/>
      <name val="Calibri"/>
      <family val="2"/>
      <scheme val="minor"/>
    </font>
    <font>
      <sz val="8"/>
      <color rgb="FFFF0000"/>
      <name val="Arial"/>
      <family val="2"/>
    </font>
    <font>
      <b/>
      <sz val="8"/>
      <color rgb="FFFFC000"/>
      <name val="Arial"/>
      <family val="2"/>
    </font>
    <font>
      <b/>
      <sz val="9"/>
      <name val="Arial"/>
      <family val="2"/>
    </font>
    <font>
      <sz val="9"/>
      <name val="Arial"/>
      <family val="2"/>
    </font>
    <font>
      <b/>
      <sz val="12"/>
      <name val="Arial"/>
      <family val="2"/>
    </font>
    <font>
      <b/>
      <sz val="9"/>
      <color theme="1"/>
      <name val="Arial"/>
      <family val="2"/>
    </font>
    <font>
      <sz val="9"/>
      <color theme="1"/>
      <name val="Arial"/>
      <family val="2"/>
    </font>
    <font>
      <sz val="9"/>
      <color theme="0"/>
      <name val="Arial"/>
      <family val="2"/>
    </font>
    <font>
      <b/>
      <sz val="10"/>
      <name val="Arial"/>
      <family val="2"/>
    </font>
  </fonts>
  <fills count="13">
    <fill>
      <patternFill patternType="none"/>
    </fill>
    <fill>
      <patternFill patternType="gray125"/>
    </fill>
    <fill>
      <patternFill patternType="solid">
        <fgColor theme="1" tint="0.499984740745262"/>
        <bgColor indexed="64"/>
      </patternFill>
    </fill>
    <fill>
      <patternFill patternType="solid">
        <fgColor rgb="FFFFFF00"/>
        <bgColor indexed="64"/>
      </patternFill>
    </fill>
    <fill>
      <patternFill patternType="solid">
        <fgColor indexed="17"/>
        <bgColor indexed="64"/>
      </patternFill>
    </fill>
    <fill>
      <patternFill patternType="solid">
        <fgColor indexed="11"/>
        <bgColor indexed="64"/>
      </patternFill>
    </fill>
    <fill>
      <patternFill patternType="solid">
        <fgColor indexed="20"/>
        <bgColor indexed="64"/>
      </patternFill>
    </fill>
    <fill>
      <patternFill patternType="solid">
        <fgColor indexed="10"/>
        <bgColor indexed="64"/>
      </patternFill>
    </fill>
    <fill>
      <patternFill patternType="solid">
        <fgColor indexed="13"/>
        <bgColor indexed="64"/>
      </patternFill>
    </fill>
    <fill>
      <patternFill patternType="solid">
        <fgColor theme="0" tint="-0.499984740745262"/>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theme="4" tint="0.39997558519241921"/>
      </top>
      <bottom/>
      <diagonal/>
    </border>
  </borders>
  <cellStyleXfs count="11">
    <xf numFmtId="0" fontId="0" fillId="0" borderId="0"/>
    <xf numFmtId="0" fontId="2" fillId="0" borderId="0"/>
    <xf numFmtId="43" fontId="1" fillId="0" borderId="0" applyFont="0" applyFill="0" applyBorder="0" applyAlignment="0" applyProtection="0"/>
    <xf numFmtId="0" fontId="6" fillId="0" borderId="0"/>
    <xf numFmtId="0" fontId="1" fillId="0" borderId="0"/>
    <xf numFmtId="0" fontId="10" fillId="0" borderId="0"/>
    <xf numFmtId="0" fontId="2" fillId="0" borderId="0"/>
    <xf numFmtId="9" fontId="6" fillId="0" borderId="0" applyFont="0" applyFill="0" applyBorder="0" applyAlignment="0" applyProtection="0"/>
    <xf numFmtId="0" fontId="2" fillId="0" borderId="0"/>
    <xf numFmtId="43" fontId="1" fillId="0" borderId="0" applyFont="0" applyFill="0" applyBorder="0" applyAlignment="0" applyProtection="0"/>
    <xf numFmtId="0" fontId="6" fillId="0" borderId="0"/>
  </cellStyleXfs>
  <cellXfs count="256">
    <xf numFmtId="0" fontId="0" fillId="0" borderId="0" xfId="0"/>
    <xf numFmtId="0" fontId="6" fillId="0" borderId="0" xfId="3" applyFont="1" applyProtection="1">
      <protection locked="0"/>
    </xf>
    <xf numFmtId="0" fontId="5" fillId="0" borderId="6" xfId="1" applyFont="1" applyBorder="1" applyAlignment="1">
      <alignment horizontal="left" vertical="top"/>
    </xf>
    <xf numFmtId="0" fontId="5" fillId="0" borderId="0" xfId="1" applyFont="1" applyBorder="1" applyAlignment="1">
      <alignment horizontal="left" vertical="top"/>
    </xf>
    <xf numFmtId="0" fontId="4" fillId="0" borderId="0" xfId="1" applyFont="1" applyBorder="1" applyAlignment="1">
      <alignment horizontal="left" vertical="top"/>
    </xf>
    <xf numFmtId="0" fontId="4" fillId="0" borderId="11" xfId="1" applyFont="1" applyBorder="1" applyAlignment="1">
      <alignment horizontal="left" vertical="top"/>
    </xf>
    <xf numFmtId="0" fontId="4" fillId="0" borderId="0" xfId="1" applyFont="1" applyBorder="1" applyAlignment="1" applyProtection="1">
      <alignment horizontal="left" vertical="top"/>
      <protection locked="0"/>
    </xf>
    <xf numFmtId="4" fontId="4" fillId="0" borderId="0" xfId="1" applyNumberFormat="1" applyFont="1" applyAlignment="1" applyProtection="1">
      <alignment horizontal="left" vertical="top"/>
    </xf>
    <xf numFmtId="4" fontId="4" fillId="0" borderId="0" xfId="1" applyNumberFormat="1" applyFont="1" applyBorder="1" applyAlignment="1" applyProtection="1">
      <alignment horizontal="left" vertical="top"/>
      <protection locked="0"/>
    </xf>
    <xf numFmtId="0" fontId="4" fillId="0" borderId="0" xfId="1" applyFont="1" applyFill="1" applyAlignment="1" applyProtection="1">
      <alignment horizontal="left" vertical="top"/>
    </xf>
    <xf numFmtId="0" fontId="5" fillId="0" borderId="0" xfId="1" applyFont="1" applyFill="1" applyBorder="1" applyAlignment="1">
      <alignment horizontal="left" vertical="top"/>
    </xf>
    <xf numFmtId="0" fontId="5" fillId="0" borderId="8" xfId="1" applyFont="1" applyFill="1" applyBorder="1" applyAlignment="1" applyProtection="1">
      <alignment horizontal="left" vertical="top" indent="1"/>
      <protection locked="0"/>
    </xf>
    <xf numFmtId="0" fontId="4" fillId="0" borderId="8" xfId="1" applyFont="1" applyFill="1" applyBorder="1" applyAlignment="1" applyProtection="1">
      <alignment horizontal="left" vertical="top"/>
      <protection locked="0"/>
    </xf>
    <xf numFmtId="0" fontId="4" fillId="0" borderId="0" xfId="1" applyFont="1" applyFill="1" applyBorder="1" applyAlignment="1">
      <alignment horizontal="left" vertical="top"/>
    </xf>
    <xf numFmtId="0" fontId="6" fillId="0" borderId="8" xfId="1" applyFont="1" applyFill="1" applyBorder="1" applyAlignment="1" applyProtection="1">
      <alignment horizontal="left" vertical="top"/>
      <protection locked="0"/>
    </xf>
    <xf numFmtId="0" fontId="6" fillId="0" borderId="13" xfId="1" applyFont="1" applyFill="1" applyBorder="1" applyAlignment="1" applyProtection="1">
      <alignment horizontal="left" vertical="top"/>
      <protection locked="0"/>
    </xf>
    <xf numFmtId="0" fontId="5" fillId="0" borderId="11" xfId="1" applyFont="1" applyBorder="1" applyAlignment="1">
      <alignment horizontal="left" vertical="top"/>
    </xf>
    <xf numFmtId="0" fontId="4" fillId="0" borderId="10" xfId="1" applyFont="1" applyFill="1" applyBorder="1" applyAlignment="1" applyProtection="1">
      <alignment horizontal="left" vertical="top"/>
      <protection locked="0"/>
    </xf>
    <xf numFmtId="0" fontId="2" fillId="0" borderId="0" xfId="1" applyFill="1"/>
    <xf numFmtId="0" fontId="12" fillId="0" borderId="0" xfId="0" applyFont="1"/>
    <xf numFmtId="0" fontId="2" fillId="0" borderId="17" xfId="1" applyNumberFormat="1" applyFont="1" applyBorder="1" applyAlignment="1">
      <alignment horizontal="left"/>
    </xf>
    <xf numFmtId="49" fontId="11" fillId="3" borderId="8" xfId="1" applyNumberFormat="1" applyFont="1" applyFill="1" applyBorder="1" applyAlignment="1">
      <alignment horizontal="left"/>
    </xf>
    <xf numFmtId="164" fontId="4" fillId="0" borderId="16" xfId="2" applyNumberFormat="1" applyFont="1" applyBorder="1" applyAlignment="1" applyProtection="1">
      <alignment horizontal="right" vertical="top"/>
      <protection locked="0"/>
    </xf>
    <xf numFmtId="164" fontId="4" fillId="0" borderId="15" xfId="2" applyNumberFormat="1" applyFont="1" applyBorder="1" applyAlignment="1" applyProtection="1">
      <alignment horizontal="right" vertical="top"/>
      <protection locked="0"/>
    </xf>
    <xf numFmtId="4" fontId="5" fillId="0" borderId="14" xfId="1" applyNumberFormat="1" applyFont="1" applyFill="1" applyBorder="1" applyAlignment="1" applyProtection="1">
      <alignment horizontal="right" vertical="top"/>
      <protection locked="0"/>
    </xf>
    <xf numFmtId="4" fontId="5" fillId="0" borderId="16" xfId="1" applyNumberFormat="1" applyFont="1" applyFill="1" applyBorder="1" applyAlignment="1" applyProtection="1">
      <alignment horizontal="right" vertical="top"/>
      <protection locked="0"/>
    </xf>
    <xf numFmtId="164" fontId="5" fillId="0" borderId="14" xfId="2" applyNumberFormat="1" applyFont="1" applyBorder="1" applyAlignment="1" applyProtection="1">
      <alignment vertical="top"/>
      <protection locked="0"/>
    </xf>
    <xf numFmtId="164" fontId="4" fillId="0" borderId="16" xfId="2" applyNumberFormat="1" applyFont="1" applyBorder="1" applyAlignment="1" applyProtection="1">
      <alignment vertical="top"/>
      <protection locked="0"/>
    </xf>
    <xf numFmtId="164" fontId="5" fillId="0" borderId="16" xfId="2" applyNumberFormat="1" applyFont="1" applyBorder="1" applyAlignment="1" applyProtection="1">
      <alignment vertical="top"/>
      <protection locked="0"/>
    </xf>
    <xf numFmtId="164" fontId="4" fillId="0" borderId="15" xfId="2" applyNumberFormat="1" applyFont="1" applyBorder="1" applyAlignment="1" applyProtection="1">
      <alignment vertical="top"/>
      <protection locked="0"/>
    </xf>
    <xf numFmtId="164" fontId="4" fillId="0" borderId="0" xfId="1" applyNumberFormat="1" applyFont="1" applyAlignment="1" applyProtection="1">
      <alignment horizontal="left" vertical="top"/>
    </xf>
    <xf numFmtId="164" fontId="13" fillId="0" borderId="0" xfId="1" applyNumberFormat="1" applyFont="1" applyAlignment="1" applyProtection="1">
      <alignment horizontal="left" vertical="top"/>
    </xf>
    <xf numFmtId="0" fontId="3" fillId="2" borderId="0" xfId="1" applyFont="1" applyFill="1" applyBorder="1" applyAlignment="1" applyProtection="1">
      <alignment horizontal="center" vertical="center" wrapText="1"/>
      <protection locked="0"/>
    </xf>
    <xf numFmtId="164" fontId="4" fillId="0" borderId="0" xfId="1" applyNumberFormat="1" applyFont="1" applyBorder="1" applyAlignment="1" applyProtection="1">
      <alignment horizontal="left" vertical="top"/>
      <protection locked="0"/>
    </xf>
    <xf numFmtId="0" fontId="6" fillId="0" borderId="0" xfId="0" applyFont="1"/>
    <xf numFmtId="4" fontId="4" fillId="0" borderId="16" xfId="1" applyNumberFormat="1" applyFont="1" applyFill="1" applyBorder="1" applyAlignment="1" applyProtection="1">
      <alignment horizontal="right" vertical="top"/>
      <protection locked="0"/>
    </xf>
    <xf numFmtId="4" fontId="4" fillId="0" borderId="14" xfId="1" applyNumberFormat="1" applyFont="1" applyFill="1" applyBorder="1" applyAlignment="1" applyProtection="1">
      <alignment horizontal="left" vertical="top"/>
      <protection locked="0"/>
    </xf>
    <xf numFmtId="4" fontId="4" fillId="0" borderId="16" xfId="1" applyNumberFormat="1" applyFont="1" applyFill="1" applyBorder="1" applyAlignment="1" applyProtection="1">
      <alignment horizontal="left" vertical="top"/>
      <protection locked="0"/>
    </xf>
    <xf numFmtId="4" fontId="5" fillId="0" borderId="16" xfId="1" applyNumberFormat="1" applyFont="1" applyFill="1" applyBorder="1" applyAlignment="1" applyProtection="1">
      <alignment horizontal="left" vertical="top"/>
      <protection locked="0"/>
    </xf>
    <xf numFmtId="4" fontId="5" fillId="0" borderId="15" xfId="1" applyNumberFormat="1" applyFont="1" applyFill="1" applyBorder="1" applyAlignment="1" applyProtection="1">
      <alignment horizontal="left" vertical="top"/>
      <protection locked="0"/>
    </xf>
    <xf numFmtId="49" fontId="0" fillId="6" borderId="16" xfId="0" applyNumberFormat="1" applyFill="1" applyBorder="1" applyAlignment="1">
      <alignment horizontal="left"/>
    </xf>
    <xf numFmtId="167" fontId="0" fillId="7" borderId="16" xfId="0" applyNumberFormat="1" applyFill="1" applyBorder="1"/>
    <xf numFmtId="166" fontId="0" fillId="7" borderId="16" xfId="0" applyNumberFormat="1" applyFill="1" applyBorder="1"/>
    <xf numFmtId="0" fontId="3" fillId="2" borderId="4" xfId="1" applyFont="1" applyFill="1" applyBorder="1" applyAlignment="1">
      <alignment horizontal="center" vertical="center"/>
    </xf>
    <xf numFmtId="0" fontId="3" fillId="2" borderId="4" xfId="1" applyFont="1" applyFill="1" applyBorder="1" applyAlignment="1">
      <alignment horizontal="center" vertical="center" wrapText="1"/>
    </xf>
    <xf numFmtId="4" fontId="3" fillId="2" borderId="4" xfId="1" applyNumberFormat="1" applyFont="1" applyFill="1" applyBorder="1" applyAlignment="1">
      <alignment horizontal="center" vertical="center" wrapText="1"/>
    </xf>
    <xf numFmtId="165" fontId="3" fillId="2" borderId="4" xfId="2" applyNumberFormat="1" applyFont="1" applyFill="1" applyBorder="1" applyAlignment="1">
      <alignment horizontal="center" vertical="center" wrapText="1"/>
    </xf>
    <xf numFmtId="4" fontId="7" fillId="0" borderId="14" xfId="1" applyNumberFormat="1" applyFont="1" applyBorder="1" applyAlignment="1" applyProtection="1">
      <alignment horizontal="right" vertical="top"/>
      <protection locked="0"/>
    </xf>
    <xf numFmtId="0" fontId="4" fillId="0" borderId="0" xfId="1" applyFont="1" applyAlignment="1" applyProtection="1">
      <alignment horizontal="left" vertical="top"/>
    </xf>
    <xf numFmtId="0" fontId="4" fillId="0" borderId="0" xfId="1" applyFont="1" applyAlignment="1">
      <alignment horizontal="left" vertical="top"/>
    </xf>
    <xf numFmtId="0" fontId="4" fillId="0" borderId="0" xfId="1" applyFont="1" applyAlignment="1">
      <alignment vertical="top"/>
    </xf>
    <xf numFmtId="0" fontId="4" fillId="0" borderId="0" xfId="1" applyFont="1" applyAlignment="1">
      <alignment horizontal="center" vertical="top"/>
    </xf>
    <xf numFmtId="0" fontId="5" fillId="0" borderId="5" xfId="1" applyNumberFormat="1" applyFont="1" applyFill="1" applyBorder="1" applyAlignment="1">
      <alignment horizontal="center" vertical="top"/>
    </xf>
    <xf numFmtId="0" fontId="5" fillId="0" borderId="6" xfId="1" applyFont="1" applyBorder="1" applyAlignment="1">
      <alignment vertical="top" wrapText="1"/>
    </xf>
    <xf numFmtId="3" fontId="5" fillId="0" borderId="7" xfId="1" applyNumberFormat="1" applyFont="1" applyFill="1" applyBorder="1" applyAlignment="1">
      <alignment vertical="top"/>
    </xf>
    <xf numFmtId="0" fontId="5" fillId="0" borderId="0" xfId="1" applyFont="1" applyAlignment="1">
      <alignment vertical="top"/>
    </xf>
    <xf numFmtId="0" fontId="5" fillId="0" borderId="8" xfId="1" applyNumberFormat="1" applyFont="1" applyFill="1" applyBorder="1" applyAlignment="1">
      <alignment horizontal="center" vertical="top"/>
    </xf>
    <xf numFmtId="0" fontId="5" fillId="0" borderId="0" xfId="1" applyFont="1" applyBorder="1" applyAlignment="1">
      <alignment vertical="top" wrapText="1"/>
    </xf>
    <xf numFmtId="3" fontId="4" fillId="0" borderId="9" xfId="1" applyNumberFormat="1" applyFont="1" applyFill="1" applyBorder="1" applyAlignment="1">
      <alignment vertical="top"/>
    </xf>
    <xf numFmtId="0" fontId="4" fillId="0" borderId="8" xfId="1" applyNumberFormat="1" applyFont="1" applyFill="1" applyBorder="1" applyAlignment="1">
      <alignment horizontal="center" vertical="top"/>
    </xf>
    <xf numFmtId="0" fontId="4" fillId="0" borderId="0" xfId="1" applyFont="1" applyBorder="1" applyAlignment="1">
      <alignment vertical="top" wrapText="1"/>
    </xf>
    <xf numFmtId="3" fontId="5" fillId="0" borderId="9" xfId="1" applyNumberFormat="1" applyFont="1" applyFill="1" applyBorder="1" applyAlignment="1">
      <alignment vertical="top"/>
    </xf>
    <xf numFmtId="0" fontId="4" fillId="0" borderId="10" xfId="1" applyNumberFormat="1" applyFont="1" applyFill="1" applyBorder="1" applyAlignment="1">
      <alignment horizontal="center" vertical="top"/>
    </xf>
    <xf numFmtId="0" fontId="4" fillId="0" borderId="11" xfId="1" applyFont="1" applyBorder="1" applyAlignment="1">
      <alignment vertical="top" wrapText="1"/>
    </xf>
    <xf numFmtId="3" fontId="4" fillId="0" borderId="12" xfId="1" applyNumberFormat="1" applyFont="1" applyFill="1" applyBorder="1" applyAlignment="1">
      <alignment vertical="top"/>
    </xf>
    <xf numFmtId="0" fontId="4" fillId="0" borderId="0" xfId="1" applyFont="1" applyAlignment="1">
      <alignment vertical="top" wrapText="1"/>
    </xf>
    <xf numFmtId="4" fontId="4" fillId="0" borderId="0" xfId="1" applyNumberFormat="1" applyFont="1" applyAlignment="1">
      <alignment vertical="top"/>
    </xf>
    <xf numFmtId="0" fontId="4" fillId="0" borderId="0" xfId="1" applyFont="1" applyFill="1" applyBorder="1" applyAlignment="1">
      <alignment vertical="top"/>
    </xf>
    <xf numFmtId="0" fontId="9" fillId="0" borderId="9" xfId="1" applyFont="1" applyFill="1" applyBorder="1" applyAlignment="1">
      <alignment vertical="top" wrapText="1"/>
    </xf>
    <xf numFmtId="0" fontId="5" fillId="0" borderId="0" xfId="1" applyFont="1" applyFill="1" applyBorder="1" applyAlignment="1">
      <alignment vertical="top"/>
    </xf>
    <xf numFmtId="0" fontId="6" fillId="0" borderId="9" xfId="1" applyFont="1" applyFill="1" applyBorder="1" applyAlignment="1">
      <alignment vertical="top" wrapText="1"/>
    </xf>
    <xf numFmtId="0" fontId="4" fillId="0" borderId="0" xfId="1" applyFont="1" applyFill="1" applyBorder="1" applyAlignment="1">
      <alignment vertical="top" wrapText="1"/>
    </xf>
    <xf numFmtId="0" fontId="4" fillId="0" borderId="9" xfId="1" applyFont="1" applyFill="1" applyBorder="1" applyAlignment="1">
      <alignment vertical="top" wrapText="1"/>
    </xf>
    <xf numFmtId="0" fontId="5" fillId="0" borderId="10" xfId="1" applyNumberFormat="1" applyFont="1" applyFill="1" applyBorder="1" applyAlignment="1">
      <alignment horizontal="center" vertical="top"/>
    </xf>
    <xf numFmtId="0" fontId="5" fillId="0" borderId="12" xfId="1" applyFont="1" applyFill="1" applyBorder="1" applyAlignment="1">
      <alignment vertical="top" wrapText="1"/>
    </xf>
    <xf numFmtId="4" fontId="4" fillId="0" borderId="0" xfId="1" applyNumberFormat="1" applyFont="1" applyFill="1" applyBorder="1" applyAlignment="1">
      <alignment vertical="top" wrapText="1"/>
    </xf>
    <xf numFmtId="0" fontId="4" fillId="0" borderId="8" xfId="1" applyFont="1" applyBorder="1" applyAlignment="1" applyProtection="1">
      <alignment horizontal="center" vertical="top"/>
    </xf>
    <xf numFmtId="0" fontId="7" fillId="0" borderId="8" xfId="1" applyNumberFormat="1" applyFont="1" applyFill="1" applyBorder="1" applyAlignment="1" applyProtection="1">
      <alignment horizontal="center" vertical="top"/>
      <protection hidden="1"/>
    </xf>
    <xf numFmtId="0" fontId="7" fillId="0" borderId="10" xfId="1" applyNumberFormat="1" applyFont="1" applyFill="1" applyBorder="1" applyAlignment="1" applyProtection="1">
      <alignment horizontal="center" vertical="top"/>
      <protection hidden="1"/>
    </xf>
    <xf numFmtId="4" fontId="4" fillId="0" borderId="0" xfId="1" applyNumberFormat="1" applyFont="1" applyFill="1" applyBorder="1" applyAlignment="1">
      <alignment vertical="top"/>
    </xf>
    <xf numFmtId="0" fontId="4" fillId="0" borderId="0" xfId="1" applyFont="1" applyFill="1" applyBorder="1"/>
    <xf numFmtId="0" fontId="5" fillId="0" borderId="8" xfId="1" applyFont="1" applyBorder="1" applyAlignment="1">
      <alignment horizontal="center" vertical="top"/>
    </xf>
    <xf numFmtId="0" fontId="3" fillId="0" borderId="8" xfId="1" applyFont="1" applyBorder="1" applyAlignment="1" applyProtection="1">
      <alignment horizontal="center" vertical="top"/>
      <protection hidden="1"/>
    </xf>
    <xf numFmtId="0" fontId="4" fillId="0" borderId="8" xfId="1" applyFont="1" applyBorder="1" applyAlignment="1">
      <alignment horizontal="center" vertical="top"/>
    </xf>
    <xf numFmtId="0" fontId="4" fillId="0" borderId="8" xfId="1" applyFont="1" applyFill="1" applyBorder="1" applyAlignment="1">
      <alignment horizontal="center" vertical="top"/>
    </xf>
    <xf numFmtId="0" fontId="4" fillId="0" borderId="8" xfId="1" quotePrefix="1" applyFont="1" applyFill="1" applyBorder="1" applyAlignment="1">
      <alignment horizontal="center" vertical="top"/>
    </xf>
    <xf numFmtId="0" fontId="3" fillId="0" borderId="8" xfId="1" applyFont="1" applyFill="1" applyBorder="1" applyAlignment="1" applyProtection="1">
      <alignment horizontal="center" vertical="top"/>
      <protection hidden="1"/>
    </xf>
    <xf numFmtId="0" fontId="3" fillId="0" borderId="10" xfId="1" applyFont="1" applyBorder="1" applyAlignment="1" applyProtection="1">
      <alignment horizontal="center" vertical="top"/>
      <protection hidden="1"/>
    </xf>
    <xf numFmtId="0" fontId="6" fillId="0" borderId="0" xfId="3"/>
    <xf numFmtId="0" fontId="3" fillId="2" borderId="14" xfId="1" applyFont="1" applyFill="1" applyBorder="1" applyAlignment="1">
      <alignment horizontal="center" vertical="center" wrapText="1"/>
    </xf>
    <xf numFmtId="4" fontId="3" fillId="2" borderId="14" xfId="1" applyNumberFormat="1" applyFont="1" applyFill="1" applyBorder="1" applyAlignment="1">
      <alignment horizontal="center" vertical="center" wrapText="1"/>
    </xf>
    <xf numFmtId="0" fontId="5" fillId="0" borderId="5" xfId="1" applyFont="1" applyBorder="1" applyAlignment="1">
      <alignment horizontal="center" vertical="top"/>
    </xf>
    <xf numFmtId="0" fontId="4" fillId="0" borderId="0" xfId="1" applyFont="1" applyBorder="1" applyAlignment="1">
      <alignment vertical="top"/>
    </xf>
    <xf numFmtId="0" fontId="4" fillId="0" borderId="10" xfId="1" applyFont="1" applyBorder="1" applyAlignment="1">
      <alignment horizontal="center" vertical="top"/>
    </xf>
    <xf numFmtId="0" fontId="7" fillId="0" borderId="8" xfId="1" applyFont="1" applyBorder="1" applyAlignment="1" applyProtection="1">
      <alignment horizontal="center" vertical="top"/>
      <protection hidden="1"/>
    </xf>
    <xf numFmtId="0" fontId="5" fillId="0" borderId="6" xfId="1" applyFont="1" applyFill="1" applyBorder="1" applyAlignment="1" applyProtection="1">
      <alignment horizontal="center" vertical="top" wrapText="1"/>
    </xf>
    <xf numFmtId="0" fontId="5" fillId="0" borderId="0" xfId="1" applyFont="1" applyFill="1" applyBorder="1"/>
    <xf numFmtId="0" fontId="4" fillId="0" borderId="8" xfId="1" applyFont="1" applyFill="1" applyBorder="1" applyAlignment="1" applyProtection="1">
      <alignment horizontal="center" vertical="top"/>
    </xf>
    <xf numFmtId="0" fontId="5" fillId="0" borderId="0" xfId="1" applyFont="1" applyFill="1" applyBorder="1" applyAlignment="1" applyProtection="1">
      <alignment horizontal="left" vertical="top" wrapText="1" indent="2"/>
    </xf>
    <xf numFmtId="0" fontId="5" fillId="0" borderId="0" xfId="1" applyFont="1" applyFill="1" applyBorder="1" applyAlignment="1" applyProtection="1">
      <alignment vertical="top" wrapText="1"/>
    </xf>
    <xf numFmtId="4" fontId="4" fillId="0" borderId="0" xfId="1" applyNumberFormat="1" applyFont="1" applyFill="1" applyBorder="1" applyAlignment="1" applyProtection="1">
      <alignment vertical="top" wrapText="1"/>
    </xf>
    <xf numFmtId="0" fontId="5" fillId="0" borderId="0" xfId="1" applyFont="1" applyFill="1" applyBorder="1" applyAlignment="1" applyProtection="1">
      <alignment horizontal="center" vertical="top" wrapText="1"/>
    </xf>
    <xf numFmtId="0" fontId="4" fillId="0" borderId="10" xfId="1" applyFont="1" applyBorder="1" applyAlignment="1" applyProtection="1">
      <alignment horizontal="center" vertical="top"/>
    </xf>
    <xf numFmtId="0" fontId="5" fillId="0" borderId="11" xfId="1" applyFont="1" applyFill="1" applyBorder="1" applyAlignment="1" applyProtection="1">
      <alignment vertical="top" wrapText="1"/>
    </xf>
    <xf numFmtId="0" fontId="4" fillId="0" borderId="0" xfId="1" applyFont="1" applyFill="1" applyBorder="1" applyProtection="1">
      <protection locked="0"/>
    </xf>
    <xf numFmtId="4" fontId="6" fillId="0" borderId="0" xfId="3" applyNumberFormat="1" applyFont="1" applyProtection="1">
      <protection locked="0"/>
    </xf>
    <xf numFmtId="0" fontId="6" fillId="0" borderId="5" xfId="3" applyFont="1" applyBorder="1" applyProtection="1">
      <protection locked="0"/>
    </xf>
    <xf numFmtId="0" fontId="6" fillId="0" borderId="8" xfId="3" applyFont="1" applyBorder="1" applyProtection="1">
      <protection locked="0"/>
    </xf>
    <xf numFmtId="4" fontId="6" fillId="0" borderId="9" xfId="3" applyNumberFormat="1" applyFont="1" applyFill="1" applyBorder="1" applyAlignment="1" applyProtection="1">
      <alignment horizontal="right" vertical="center" wrapText="1"/>
      <protection locked="0"/>
    </xf>
    <xf numFmtId="0" fontId="6" fillId="0" borderId="6" xfId="3" applyNumberFormat="1" applyFont="1" applyFill="1" applyBorder="1" applyAlignment="1" applyProtection="1">
      <alignment horizontal="right" vertical="center" wrapText="1"/>
      <protection locked="0"/>
    </xf>
    <xf numFmtId="4" fontId="6" fillId="0" borderId="7" xfId="3" applyNumberFormat="1" applyFont="1" applyFill="1" applyBorder="1" applyAlignment="1" applyProtection="1">
      <alignment horizontal="right" vertical="center" wrapText="1"/>
      <protection locked="0"/>
    </xf>
    <xf numFmtId="0" fontId="6" fillId="0" borderId="8" xfId="3" applyNumberFormat="1" applyFont="1" applyFill="1" applyBorder="1" applyAlignment="1" applyProtection="1">
      <alignment horizontal="left" vertical="center" wrapText="1"/>
      <protection locked="0"/>
    </xf>
    <xf numFmtId="0" fontId="6" fillId="0" borderId="0" xfId="3" applyNumberFormat="1" applyFont="1" applyFill="1" applyBorder="1" applyAlignment="1" applyProtection="1">
      <alignment horizontal="right" vertical="center" wrapText="1"/>
      <protection locked="0"/>
    </xf>
    <xf numFmtId="0" fontId="6" fillId="0" borderId="8" xfId="3" applyNumberFormat="1" applyFont="1" applyFill="1" applyBorder="1" applyAlignment="1" applyProtection="1">
      <alignment horizontal="left" vertical="center" wrapText="1" indent="1"/>
      <protection locked="0"/>
    </xf>
    <xf numFmtId="0" fontId="9" fillId="0" borderId="0" xfId="3" applyNumberFormat="1" applyFont="1" applyFill="1" applyBorder="1" applyAlignment="1" applyProtection="1">
      <alignment horizontal="right" vertical="center" wrapText="1"/>
      <protection locked="0"/>
    </xf>
    <xf numFmtId="0" fontId="6" fillId="0" borderId="10" xfId="3" applyNumberFormat="1" applyFont="1" applyFill="1" applyBorder="1" applyAlignment="1" applyProtection="1">
      <alignment horizontal="left" vertical="center" wrapText="1"/>
      <protection locked="0"/>
    </xf>
    <xf numFmtId="0" fontId="4" fillId="0" borderId="0" xfId="8" applyFont="1" applyProtection="1">
      <protection locked="0"/>
    </xf>
    <xf numFmtId="0" fontId="3" fillId="2" borderId="4" xfId="8" applyFont="1" applyFill="1" applyBorder="1" applyAlignment="1" applyProtection="1">
      <alignment horizontal="center" vertical="center" wrapText="1"/>
    </xf>
    <xf numFmtId="4" fontId="3" fillId="2" borderId="4" xfId="8" applyNumberFormat="1" applyFont="1" applyFill="1" applyBorder="1" applyAlignment="1" applyProtection="1">
      <alignment horizontal="center" vertical="center" wrapText="1"/>
    </xf>
    <xf numFmtId="4" fontId="4" fillId="0" borderId="0" xfId="8" applyNumberFormat="1" applyFont="1" applyProtection="1">
      <protection locked="0"/>
    </xf>
    <xf numFmtId="0" fontId="6" fillId="2" borderId="1" xfId="3" applyFont="1" applyFill="1" applyBorder="1" applyProtection="1">
      <protection locked="0"/>
    </xf>
    <xf numFmtId="0" fontId="3" fillId="2" borderId="3" xfId="1" applyFont="1" applyFill="1" applyBorder="1" applyAlignment="1">
      <alignment horizontal="center" vertical="center" wrapText="1"/>
    </xf>
    <xf numFmtId="0" fontId="6" fillId="0" borderId="6" xfId="3" applyNumberFormat="1" applyFont="1" applyFill="1" applyBorder="1" applyAlignment="1" applyProtection="1">
      <alignment horizontal="left" vertical="center" wrapText="1"/>
      <protection locked="0"/>
    </xf>
    <xf numFmtId="0" fontId="6" fillId="0" borderId="0" xfId="3" applyNumberFormat="1" applyFont="1" applyFill="1" applyBorder="1" applyAlignment="1" applyProtection="1">
      <alignment horizontal="left" vertical="center" wrapText="1"/>
      <protection locked="0"/>
    </xf>
    <xf numFmtId="0" fontId="6" fillId="0" borderId="0" xfId="3" applyNumberFormat="1" applyFont="1" applyFill="1" applyBorder="1" applyAlignment="1" applyProtection="1">
      <alignment horizontal="left" vertical="center" wrapText="1" indent="1"/>
      <protection locked="0"/>
    </xf>
    <xf numFmtId="0" fontId="14" fillId="10" borderId="10" xfId="1" applyFont="1" applyFill="1" applyBorder="1" applyAlignment="1" applyProtection="1">
      <alignment horizontal="center" vertical="top"/>
      <protection hidden="1"/>
    </xf>
    <xf numFmtId="0" fontId="9" fillId="10" borderId="11" xfId="3" applyFont="1" applyFill="1" applyBorder="1" applyAlignment="1" applyProtection="1">
      <alignment horizontal="left"/>
      <protection locked="0"/>
    </xf>
    <xf numFmtId="0" fontId="6" fillId="10" borderId="11" xfId="3" applyNumberFormat="1" applyFont="1" applyFill="1" applyBorder="1" applyAlignment="1" applyProtection="1">
      <alignment horizontal="left" vertical="center" wrapText="1"/>
      <protection locked="0"/>
    </xf>
    <xf numFmtId="0" fontId="9" fillId="10" borderId="11" xfId="3" applyNumberFormat="1" applyFont="1" applyFill="1" applyBorder="1" applyAlignment="1" applyProtection="1">
      <alignment horizontal="right" vertical="center" wrapText="1"/>
      <protection locked="0"/>
    </xf>
    <xf numFmtId="4" fontId="9" fillId="10" borderId="12" xfId="3" applyNumberFormat="1" applyFont="1" applyFill="1" applyBorder="1" applyAlignment="1" applyProtection="1">
      <alignment horizontal="right" vertical="center" wrapText="1"/>
      <protection locked="0"/>
    </xf>
    <xf numFmtId="0" fontId="6" fillId="0" borderId="7" xfId="3" applyNumberFormat="1" applyFont="1" applyFill="1" applyBorder="1" applyAlignment="1" applyProtection="1">
      <alignment horizontal="right" vertical="center" wrapText="1"/>
      <protection locked="0"/>
    </xf>
    <xf numFmtId="0" fontId="6" fillId="0" borderId="9" xfId="3" applyNumberFormat="1" applyFont="1" applyFill="1" applyBorder="1" applyAlignment="1" applyProtection="1">
      <alignment horizontal="right" vertical="center" wrapText="1"/>
      <protection locked="0"/>
    </xf>
    <xf numFmtId="0" fontId="9" fillId="0" borderId="11" xfId="3" applyNumberFormat="1" applyFont="1" applyFill="1" applyBorder="1" applyAlignment="1" applyProtection="1">
      <alignment horizontal="right" vertical="center" wrapText="1"/>
      <protection locked="0"/>
    </xf>
    <xf numFmtId="0" fontId="6" fillId="0" borderId="12" xfId="3" applyNumberFormat="1" applyFont="1" applyFill="1" applyBorder="1" applyAlignment="1" applyProtection="1">
      <alignment horizontal="right" vertical="center" wrapText="1"/>
      <protection locked="0"/>
    </xf>
    <xf numFmtId="4" fontId="3" fillId="2" borderId="3" xfId="1" applyNumberFormat="1" applyFont="1" applyFill="1" applyBorder="1" applyAlignment="1">
      <alignment horizontal="center" vertical="center" wrapText="1"/>
    </xf>
    <xf numFmtId="49" fontId="6" fillId="0" borderId="0" xfId="3" applyNumberFormat="1" applyFont="1" applyProtection="1">
      <protection locked="0"/>
    </xf>
    <xf numFmtId="0" fontId="3" fillId="2" borderId="4" xfId="1" applyFont="1" applyFill="1" applyBorder="1" applyAlignment="1">
      <alignment horizontal="center" vertical="center"/>
    </xf>
    <xf numFmtId="0" fontId="3" fillId="2" borderId="4" xfId="1" applyFont="1" applyFill="1" applyBorder="1" applyAlignment="1">
      <alignment horizontal="center" vertical="center" wrapText="1"/>
    </xf>
    <xf numFmtId="0" fontId="6" fillId="0" borderId="0" xfId="0" applyFont="1" applyAlignment="1">
      <alignment horizontal="left" vertical="top"/>
    </xf>
    <xf numFmtId="164" fontId="9" fillId="0" borderId="0" xfId="0" applyNumberFormat="1" applyFont="1" applyAlignment="1">
      <alignment horizontal="left" vertical="top"/>
    </xf>
    <xf numFmtId="164" fontId="6" fillId="0" borderId="0" xfId="0" applyNumberFormat="1" applyFont="1" applyAlignment="1">
      <alignment horizontal="left" vertical="top"/>
    </xf>
    <xf numFmtId="164" fontId="4" fillId="0" borderId="14" xfId="2" applyNumberFormat="1" applyFont="1" applyBorder="1" applyAlignment="1" applyProtection="1">
      <alignment horizontal="right" vertical="top"/>
      <protection locked="0"/>
    </xf>
    <xf numFmtId="4" fontId="5" fillId="0" borderId="15" xfId="1" applyNumberFormat="1" applyFont="1" applyFill="1" applyBorder="1" applyAlignment="1" applyProtection="1">
      <alignment horizontal="right" vertical="top"/>
      <protection locked="0"/>
    </xf>
    <xf numFmtId="0" fontId="3" fillId="2" borderId="4" xfId="1" applyFont="1" applyFill="1" applyBorder="1" applyAlignment="1">
      <alignment horizontal="left" vertical="center"/>
    </xf>
    <xf numFmtId="0" fontId="3" fillId="2" borderId="2" xfId="1" applyFont="1" applyFill="1" applyBorder="1" applyAlignment="1">
      <alignment horizontal="center" vertical="center"/>
    </xf>
    <xf numFmtId="0" fontId="5" fillId="0" borderId="6" xfId="1" applyFont="1" applyFill="1" applyBorder="1" applyAlignment="1">
      <alignment vertical="top"/>
    </xf>
    <xf numFmtId="0" fontId="5" fillId="0" borderId="11" xfId="1" applyFont="1" applyFill="1" applyBorder="1" applyAlignment="1">
      <alignment vertical="top"/>
    </xf>
    <xf numFmtId="0" fontId="3" fillId="2" borderId="4" xfId="1" applyFont="1" applyFill="1" applyBorder="1" applyAlignment="1" applyProtection="1">
      <alignment horizontal="left" vertical="center"/>
    </xf>
    <xf numFmtId="0" fontId="5" fillId="0" borderId="0" xfId="1" applyFont="1" applyBorder="1" applyAlignment="1">
      <alignment horizontal="center" vertical="top"/>
    </xf>
    <xf numFmtId="0" fontId="5" fillId="0" borderId="0" xfId="1" applyFont="1" applyBorder="1" applyAlignment="1">
      <alignment vertical="top"/>
    </xf>
    <xf numFmtId="0" fontId="5" fillId="0" borderId="0" xfId="1" applyFont="1" applyFill="1" applyBorder="1" applyAlignment="1">
      <alignment horizontal="center" vertical="top"/>
    </xf>
    <xf numFmtId="0" fontId="5" fillId="0" borderId="11" xfId="1" applyFont="1" applyBorder="1" applyAlignment="1">
      <alignment vertical="top"/>
    </xf>
    <xf numFmtId="4" fontId="5" fillId="0" borderId="14" xfId="1" applyNumberFormat="1" applyFont="1" applyFill="1" applyBorder="1" applyAlignment="1" applyProtection="1">
      <alignment vertical="top" wrapText="1"/>
      <protection locked="0"/>
    </xf>
    <xf numFmtId="4" fontId="5" fillId="0" borderId="16" xfId="1" applyNumberFormat="1" applyFont="1" applyFill="1" applyBorder="1" applyAlignment="1" applyProtection="1">
      <alignment vertical="top" wrapText="1"/>
      <protection locked="0"/>
    </xf>
    <xf numFmtId="4" fontId="6" fillId="0" borderId="16" xfId="3" applyNumberFormat="1" applyFont="1" applyFill="1" applyBorder="1" applyAlignment="1" applyProtection="1">
      <alignment horizontal="right" wrapText="1"/>
      <protection locked="0"/>
    </xf>
    <xf numFmtId="4" fontId="4" fillId="0" borderId="16" xfId="1" applyNumberFormat="1" applyFont="1" applyFill="1" applyBorder="1" applyAlignment="1" applyProtection="1">
      <alignment vertical="top" wrapText="1"/>
      <protection locked="0"/>
    </xf>
    <xf numFmtId="4" fontId="5" fillId="0" borderId="16" xfId="1" applyNumberFormat="1" applyFont="1" applyFill="1" applyBorder="1" applyAlignment="1" applyProtection="1">
      <alignment wrapText="1"/>
      <protection locked="0"/>
    </xf>
    <xf numFmtId="4" fontId="4" fillId="0" borderId="15" xfId="1" applyNumberFormat="1" applyFont="1" applyFill="1" applyBorder="1" applyAlignment="1" applyProtection="1">
      <alignment vertical="top" wrapText="1"/>
      <protection locked="0"/>
    </xf>
    <xf numFmtId="4" fontId="5" fillId="0" borderId="15" xfId="1" applyNumberFormat="1" applyFont="1" applyFill="1" applyBorder="1" applyAlignment="1" applyProtection="1">
      <alignment vertical="top" wrapText="1"/>
      <protection locked="0"/>
    </xf>
    <xf numFmtId="0" fontId="4" fillId="0" borderId="14" xfId="1" applyFont="1" applyFill="1" applyBorder="1" applyAlignment="1" applyProtection="1">
      <alignment horizontal="left" vertical="top"/>
      <protection locked="0"/>
    </xf>
    <xf numFmtId="0" fontId="4" fillId="0" borderId="16" xfId="1" applyFont="1" applyFill="1" applyBorder="1" applyAlignment="1" applyProtection="1">
      <alignment horizontal="left" vertical="top"/>
      <protection locked="0"/>
    </xf>
    <xf numFmtId="0" fontId="4" fillId="0" borderId="15" xfId="1" applyFont="1" applyFill="1" applyBorder="1" applyAlignment="1" applyProtection="1">
      <alignment horizontal="left" vertical="top"/>
      <protection locked="0"/>
    </xf>
    <xf numFmtId="49" fontId="11" fillId="4" borderId="15" xfId="0" applyNumberFormat="1" applyFont="1" applyFill="1" applyBorder="1" applyAlignment="1">
      <alignment horizontal="left"/>
    </xf>
    <xf numFmtId="49" fontId="11" fillId="4" borderId="15" xfId="0" applyNumberFormat="1" applyFont="1" applyFill="1" applyBorder="1" applyAlignment="1">
      <alignment horizontal="center"/>
    </xf>
    <xf numFmtId="49" fontId="0" fillId="8" borderId="4" xfId="0" applyNumberFormat="1" applyFill="1" applyBorder="1" applyAlignment="1">
      <alignment horizontal="left"/>
    </xf>
    <xf numFmtId="49" fontId="0" fillId="5" borderId="16" xfId="0" applyNumberFormat="1" applyFill="1" applyBorder="1" applyAlignment="1">
      <alignment horizontal="left"/>
    </xf>
    <xf numFmtId="168" fontId="0" fillId="7" borderId="16" xfId="0" applyNumberFormat="1" applyFill="1" applyBorder="1"/>
    <xf numFmtId="0" fontId="4" fillId="0" borderId="9" xfId="8" applyFont="1" applyBorder="1" applyProtection="1">
      <protection locked="0"/>
    </xf>
    <xf numFmtId="0" fontId="3" fillId="2" borderId="4" xfId="1" applyFont="1" applyFill="1" applyBorder="1" applyAlignment="1">
      <alignment horizontal="center" vertical="center" wrapText="1"/>
    </xf>
    <xf numFmtId="169" fontId="0" fillId="7" borderId="16" xfId="0" applyNumberFormat="1" applyFill="1" applyBorder="1"/>
    <xf numFmtId="0" fontId="6" fillId="0" borderId="0" xfId="0" applyFont="1" applyAlignment="1">
      <alignment horizontal="center"/>
    </xf>
    <xf numFmtId="170" fontId="0" fillId="8" borderId="4" xfId="0" applyNumberFormat="1" applyFill="1" applyBorder="1"/>
    <xf numFmtId="171" fontId="0" fillId="8" borderId="4" xfId="0" applyNumberFormat="1" applyFill="1" applyBorder="1"/>
    <xf numFmtId="170" fontId="0" fillId="5" borderId="16" xfId="0" applyNumberFormat="1" applyFill="1" applyBorder="1"/>
    <xf numFmtId="171" fontId="0" fillId="5" borderId="16" xfId="0" applyNumberFormat="1" applyFill="1" applyBorder="1"/>
    <xf numFmtId="170" fontId="0" fillId="7" borderId="16" xfId="0" applyNumberFormat="1" applyFill="1" applyBorder="1"/>
    <xf numFmtId="171" fontId="0" fillId="7" borderId="16" xfId="0" applyNumberFormat="1" applyFill="1" applyBorder="1"/>
    <xf numFmtId="172" fontId="0" fillId="7" borderId="16" xfId="0" applyNumberFormat="1" applyFill="1" applyBorder="1"/>
    <xf numFmtId="172" fontId="0" fillId="5" borderId="16" xfId="0" applyNumberFormat="1" applyFill="1" applyBorder="1"/>
    <xf numFmtId="173" fontId="0" fillId="5" borderId="16" xfId="0" applyNumberFormat="1" applyFill="1" applyBorder="1"/>
    <xf numFmtId="173" fontId="0" fillId="7" borderId="16" xfId="0" applyNumberFormat="1" applyFill="1" applyBorder="1"/>
    <xf numFmtId="0" fontId="0" fillId="3" borderId="0" xfId="0" applyFill="1"/>
    <xf numFmtId="2" fontId="0" fillId="0" borderId="4" xfId="0" applyNumberFormat="1" applyFill="1" applyBorder="1" applyAlignment="1">
      <alignment horizontal="left"/>
    </xf>
    <xf numFmtId="4" fontId="0" fillId="0" borderId="4" xfId="9" applyNumberFormat="1" applyFont="1" applyFill="1" applyBorder="1" applyAlignment="1">
      <alignment vertical="center"/>
    </xf>
    <xf numFmtId="4" fontId="0" fillId="0" borderId="4" xfId="0" applyNumberFormat="1" applyFill="1" applyBorder="1" applyAlignment="1">
      <alignment vertical="center"/>
    </xf>
    <xf numFmtId="0" fontId="4" fillId="0" borderId="0" xfId="1" applyFont="1" applyAlignment="1" applyProtection="1">
      <alignment horizontal="left" vertical="top"/>
    </xf>
    <xf numFmtId="0" fontId="4" fillId="0" borderId="0" xfId="1" applyFont="1" applyAlignment="1" applyProtection="1">
      <alignment vertical="top"/>
    </xf>
    <xf numFmtId="0" fontId="15" fillId="12" borderId="4" xfId="1" applyFont="1" applyFill="1" applyBorder="1" applyAlignment="1">
      <alignment horizontal="center" vertical="center"/>
    </xf>
    <xf numFmtId="0" fontId="15" fillId="12" borderId="4" xfId="1" applyFont="1" applyFill="1" applyBorder="1" applyAlignment="1">
      <alignment horizontal="center" vertical="center" wrapText="1"/>
    </xf>
    <xf numFmtId="0" fontId="15" fillId="0" borderId="6" xfId="1" applyFont="1" applyBorder="1" applyAlignment="1">
      <alignment horizontal="left" vertical="top"/>
    </xf>
    <xf numFmtId="0" fontId="15" fillId="0" borderId="0" xfId="1" applyFont="1" applyBorder="1" applyAlignment="1">
      <alignment horizontal="left" vertical="top"/>
    </xf>
    <xf numFmtId="0" fontId="16" fillId="0" borderId="0" xfId="1" applyFont="1" applyBorder="1" applyAlignment="1">
      <alignment horizontal="left" vertical="top"/>
    </xf>
    <xf numFmtId="0" fontId="16" fillId="0" borderId="11" xfId="1" applyFont="1" applyBorder="1" applyAlignment="1">
      <alignment horizontal="left" vertical="top"/>
    </xf>
    <xf numFmtId="0" fontId="4" fillId="0" borderId="0" xfId="1" applyFont="1" applyAlignment="1" applyProtection="1">
      <alignment vertical="top" wrapText="1"/>
    </xf>
    <xf numFmtId="0" fontId="16" fillId="0" borderId="8" xfId="1" applyNumberFormat="1" applyFont="1" applyFill="1" applyBorder="1" applyAlignment="1">
      <alignment horizontal="left" vertical="top"/>
    </xf>
    <xf numFmtId="0" fontId="15" fillId="0" borderId="5" xfId="1" applyNumberFormat="1" applyFont="1" applyFill="1" applyBorder="1" applyAlignment="1">
      <alignment horizontal="left" vertical="top"/>
    </xf>
    <xf numFmtId="0" fontId="15" fillId="0" borderId="8" xfId="1" applyNumberFormat="1" applyFont="1" applyFill="1" applyBorder="1" applyAlignment="1">
      <alignment horizontal="left" vertical="top"/>
    </xf>
    <xf numFmtId="0" fontId="16" fillId="0" borderId="10" xfId="1" applyNumberFormat="1" applyFont="1" applyFill="1" applyBorder="1" applyAlignment="1">
      <alignment horizontal="left" vertical="top"/>
    </xf>
    <xf numFmtId="164" fontId="7" fillId="0" borderId="0" xfId="1" applyNumberFormat="1" applyFont="1" applyAlignment="1" applyProtection="1">
      <alignment horizontal="left" vertical="top"/>
    </xf>
    <xf numFmtId="164" fontId="4" fillId="3" borderId="16" xfId="2" applyNumberFormat="1" applyFont="1" applyFill="1" applyBorder="1" applyAlignment="1" applyProtection="1">
      <alignment horizontal="right" vertical="top"/>
      <protection locked="0"/>
    </xf>
    <xf numFmtId="43" fontId="0" fillId="0" borderId="0" xfId="9" applyFont="1" applyFill="1"/>
    <xf numFmtId="166" fontId="18" fillId="0" borderId="0" xfId="0" applyNumberFormat="1" applyFont="1" applyFill="1" applyBorder="1"/>
    <xf numFmtId="166" fontId="19" fillId="0" borderId="16" xfId="0" applyNumberFormat="1" applyFont="1" applyFill="1" applyBorder="1"/>
    <xf numFmtId="168" fontId="19" fillId="0" borderId="16" xfId="0" applyNumberFormat="1" applyFont="1" applyFill="1" applyBorder="1"/>
    <xf numFmtId="169" fontId="19" fillId="0" borderId="16" xfId="0" applyNumberFormat="1" applyFont="1" applyFill="1" applyBorder="1"/>
    <xf numFmtId="168" fontId="15" fillId="0" borderId="16" xfId="0" applyNumberFormat="1" applyFont="1" applyFill="1" applyBorder="1"/>
    <xf numFmtId="166" fontId="21" fillId="0" borderId="6" xfId="0" applyNumberFormat="1" applyFont="1" applyFill="1" applyBorder="1"/>
    <xf numFmtId="166" fontId="21" fillId="0" borderId="7" xfId="0" applyNumberFormat="1" applyFont="1" applyFill="1" applyBorder="1"/>
    <xf numFmtId="166" fontId="0" fillId="0" borderId="0" xfId="0" applyNumberFormat="1" applyFill="1" applyBorder="1"/>
    <xf numFmtId="166" fontId="0" fillId="0" borderId="9" xfId="0" applyNumberFormat="1" applyFill="1" applyBorder="1"/>
    <xf numFmtId="166" fontId="21" fillId="0" borderId="0" xfId="0" applyNumberFormat="1" applyFont="1" applyFill="1" applyBorder="1"/>
    <xf numFmtId="166" fontId="21" fillId="0" borderId="9" xfId="0" applyNumberFormat="1" applyFont="1" applyFill="1" applyBorder="1"/>
    <xf numFmtId="166" fontId="0" fillId="0" borderId="11" xfId="0" applyNumberFormat="1" applyFill="1" applyBorder="1"/>
    <xf numFmtId="166" fontId="0" fillId="0" borderId="12" xfId="0" applyNumberFormat="1" applyFill="1" applyBorder="1"/>
    <xf numFmtId="4" fontId="15" fillId="0" borderId="16" xfId="1" applyNumberFormat="1" applyFont="1" applyBorder="1" applyAlignment="1" applyProtection="1">
      <alignment horizontal="right" vertical="top"/>
      <protection locked="0"/>
    </xf>
    <xf numFmtId="4" fontId="20" fillId="0" borderId="16" xfId="1" applyNumberFormat="1" applyFont="1" applyBorder="1" applyAlignment="1" applyProtection="1">
      <alignment horizontal="right" vertical="top"/>
      <protection locked="0"/>
    </xf>
    <xf numFmtId="164" fontId="16" fillId="0" borderId="16" xfId="2" applyNumberFormat="1" applyFont="1" applyBorder="1" applyAlignment="1" applyProtection="1">
      <alignment horizontal="right" vertical="top"/>
      <protection locked="0"/>
    </xf>
    <xf numFmtId="168" fontId="19" fillId="0" borderId="4" xfId="0" applyNumberFormat="1" applyFont="1" applyFill="1" applyBorder="1"/>
    <xf numFmtId="166" fontId="19" fillId="0" borderId="4" xfId="0" applyNumberFormat="1" applyFont="1" applyFill="1" applyBorder="1"/>
    <xf numFmtId="166" fontId="19" fillId="0" borderId="15" xfId="0" applyNumberFormat="1" applyFont="1" applyFill="1" applyBorder="1"/>
    <xf numFmtId="4" fontId="19" fillId="0" borderId="0" xfId="0" applyNumberFormat="1" applyFont="1" applyBorder="1"/>
    <xf numFmtId="4" fontId="19" fillId="0" borderId="9" xfId="0" applyNumberFormat="1" applyFont="1" applyBorder="1"/>
    <xf numFmtId="4" fontId="19" fillId="0" borderId="11" xfId="0" applyNumberFormat="1" applyFont="1" applyBorder="1"/>
    <xf numFmtId="4" fontId="19" fillId="0" borderId="12" xfId="0" applyNumberFormat="1" applyFont="1" applyBorder="1"/>
    <xf numFmtId="166" fontId="15" fillId="0" borderId="0" xfId="0" applyNumberFormat="1" applyFont="1" applyFill="1" applyBorder="1"/>
    <xf numFmtId="166" fontId="19" fillId="0" borderId="0" xfId="0" applyNumberFormat="1" applyFont="1" applyFill="1" applyBorder="1"/>
    <xf numFmtId="166" fontId="15" fillId="0" borderId="9" xfId="0" applyNumberFormat="1" applyFont="1" applyFill="1" applyBorder="1"/>
    <xf numFmtId="166" fontId="19" fillId="0" borderId="9" xfId="0" applyNumberFormat="1" applyFont="1" applyFill="1" applyBorder="1"/>
    <xf numFmtId="4" fontId="18" fillId="0" borderId="0" xfId="0" applyNumberFormat="1" applyFont="1" applyBorder="1"/>
    <xf numFmtId="4" fontId="18" fillId="0" borderId="9" xfId="0" applyNumberFormat="1" applyFont="1" applyBorder="1"/>
    <xf numFmtId="166" fontId="18" fillId="0" borderId="9" xfId="0" applyNumberFormat="1" applyFont="1" applyFill="1" applyBorder="1"/>
    <xf numFmtId="4" fontId="18" fillId="0" borderId="6" xfId="0" applyNumberFormat="1" applyFont="1" applyBorder="1"/>
    <xf numFmtId="166" fontId="18" fillId="0" borderId="7" xfId="0" applyNumberFormat="1" applyFont="1" applyFill="1" applyBorder="1"/>
    <xf numFmtId="0" fontId="15" fillId="12" borderId="1" xfId="1" applyFont="1" applyFill="1" applyBorder="1" applyAlignment="1" applyProtection="1">
      <alignment horizontal="center" vertical="center"/>
    </xf>
    <xf numFmtId="0" fontId="15" fillId="12" borderId="2" xfId="1" applyFont="1" applyFill="1" applyBorder="1" applyAlignment="1" applyProtection="1">
      <alignment horizontal="center" vertical="center"/>
    </xf>
    <xf numFmtId="0" fontId="15" fillId="12" borderId="3" xfId="1" applyFont="1" applyFill="1" applyBorder="1" applyAlignment="1" applyProtection="1">
      <alignment horizontal="center" vertical="center"/>
    </xf>
    <xf numFmtId="0" fontId="17" fillId="11" borderId="1" xfId="1" applyFont="1" applyFill="1" applyBorder="1" applyAlignment="1" applyProtection="1">
      <alignment horizontal="center" vertical="center" wrapText="1"/>
      <protection locked="0"/>
    </xf>
    <xf numFmtId="0" fontId="17" fillId="11" borderId="2" xfId="1" applyFont="1" applyFill="1" applyBorder="1" applyAlignment="1" applyProtection="1">
      <alignment horizontal="center" vertical="center" wrapText="1"/>
      <protection locked="0"/>
    </xf>
    <xf numFmtId="0" fontId="17" fillId="11" borderId="3" xfId="1" applyFont="1" applyFill="1" applyBorder="1" applyAlignment="1" applyProtection="1">
      <alignment horizontal="center" vertical="center" wrapText="1"/>
      <protection locked="0"/>
    </xf>
    <xf numFmtId="0" fontId="4" fillId="0" borderId="0" xfId="1" applyFont="1" applyAlignment="1" applyProtection="1">
      <alignment horizontal="center" vertical="top"/>
    </xf>
    <xf numFmtId="0" fontId="3" fillId="2" borderId="1"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9" borderId="1" xfId="1" applyFont="1" applyFill="1" applyBorder="1" applyAlignment="1" applyProtection="1">
      <alignment horizontal="center" vertical="center" wrapText="1"/>
      <protection locked="0"/>
    </xf>
    <xf numFmtId="0" fontId="3" fillId="9" borderId="2" xfId="1" applyFont="1" applyFill="1" applyBorder="1" applyAlignment="1" applyProtection="1">
      <alignment horizontal="center" vertical="center" wrapText="1"/>
      <protection locked="0"/>
    </xf>
    <xf numFmtId="0" fontId="3" fillId="9" borderId="3" xfId="1" applyFont="1" applyFill="1" applyBorder="1" applyAlignment="1" applyProtection="1">
      <alignment horizontal="center" vertical="center" wrapText="1"/>
      <protection locked="0"/>
    </xf>
    <xf numFmtId="0" fontId="3" fillId="2" borderId="14" xfId="1" applyFont="1" applyFill="1" applyBorder="1" applyAlignment="1" applyProtection="1">
      <alignment horizontal="center" vertical="center" wrapText="1"/>
      <protection locked="0"/>
    </xf>
    <xf numFmtId="0" fontId="3" fillId="2" borderId="14" xfId="1" applyFont="1" applyFill="1" applyBorder="1" applyAlignment="1" applyProtection="1">
      <alignment horizontal="center" vertical="center"/>
      <protection locked="0"/>
    </xf>
    <xf numFmtId="0" fontId="3" fillId="2" borderId="1" xfId="8" applyFont="1" applyFill="1" applyBorder="1" applyAlignment="1" applyProtection="1">
      <alignment horizontal="center" vertical="center" wrapText="1"/>
      <protection locked="0"/>
    </xf>
    <xf numFmtId="0" fontId="3" fillId="2" borderId="2" xfId="8" applyFont="1" applyFill="1" applyBorder="1" applyAlignment="1" applyProtection="1">
      <alignment horizontal="center" vertical="center" wrapText="1"/>
      <protection locked="0"/>
    </xf>
    <xf numFmtId="0" fontId="3" fillId="2" borderId="1" xfId="3" applyFont="1" applyFill="1" applyBorder="1" applyAlignment="1" applyProtection="1">
      <alignment horizontal="center" vertical="center" wrapText="1"/>
      <protection locked="0"/>
    </xf>
    <xf numFmtId="0" fontId="3" fillId="2" borderId="2" xfId="3" applyFont="1" applyFill="1" applyBorder="1" applyAlignment="1" applyProtection="1">
      <alignment horizontal="center" vertical="center" wrapText="1"/>
      <protection locked="0"/>
    </xf>
    <xf numFmtId="0" fontId="3" fillId="2" borderId="3" xfId="3" applyFont="1" applyFill="1" applyBorder="1" applyAlignment="1" applyProtection="1">
      <alignment horizontal="center" vertical="center" wrapText="1"/>
      <protection locked="0"/>
    </xf>
    <xf numFmtId="49" fontId="3" fillId="2" borderId="4" xfId="1" applyNumberFormat="1" applyFont="1" applyFill="1" applyBorder="1" applyAlignment="1">
      <alignment horizontal="center" vertical="center" wrapText="1"/>
    </xf>
    <xf numFmtId="0" fontId="3" fillId="2" borderId="4" xfId="3" applyFont="1" applyFill="1" applyBorder="1" applyAlignment="1" applyProtection="1">
      <alignment horizontal="center" vertical="center" wrapText="1"/>
      <protection locked="0"/>
    </xf>
    <xf numFmtId="4" fontId="3" fillId="2" borderId="4" xfId="1" applyNumberFormat="1" applyFont="1" applyFill="1" applyBorder="1" applyAlignment="1">
      <alignment horizontal="center" vertical="center"/>
    </xf>
  </cellXfs>
  <cellStyles count="11">
    <cellStyle name="Millares" xfId="9" builtinId="3"/>
    <cellStyle name="Millares 2" xfId="2"/>
    <cellStyle name="Normal" xfId="0" builtinId="0"/>
    <cellStyle name="Normal 2" xfId="3"/>
    <cellStyle name="Normal 2 2" xfId="1"/>
    <cellStyle name="Normal 2 3" xfId="4"/>
    <cellStyle name="Normal 2 3 2" xfId="8"/>
    <cellStyle name="Normal 3" xfId="5"/>
    <cellStyle name="Normal 4 2" xfId="6"/>
    <cellStyle name="Normal 7" xfId="10"/>
    <cellStyle name="Porcentaje 2" xfId="7"/>
  </cellStyles>
  <dxfs count="14">
    <dxf>
      <numFmt numFmtId="167" formatCode="#,##0;\-#,##0;&quot; &quot;"/>
      <fill>
        <patternFill patternType="solid">
          <fgColor indexed="64"/>
          <bgColor indexed="10"/>
        </patternFill>
      </fill>
      <border diagonalUp="0" diagonalDown="0">
        <left style="thin">
          <color indexed="64"/>
        </left>
        <right style="thin">
          <color indexed="64"/>
        </right>
        <top/>
        <bottom/>
        <vertical/>
        <horizontal/>
      </border>
    </dxf>
    <dxf>
      <numFmt numFmtId="169" formatCode="\-#,##0;#,##0;&quot; &quot;"/>
      <fill>
        <patternFill patternType="solid">
          <fgColor indexed="64"/>
          <bgColor indexed="10"/>
        </patternFill>
      </fill>
      <border diagonalUp="0" diagonalDown="0">
        <left style="thin">
          <color indexed="64"/>
        </left>
        <right style="thin">
          <color indexed="64"/>
        </right>
        <top/>
        <bottom/>
        <vertical/>
        <horizontal/>
      </border>
    </dxf>
    <dxf>
      <numFmt numFmtId="167" formatCode="#,##0;\-#,##0;&quot; &quot;"/>
      <fill>
        <patternFill patternType="solid">
          <fgColor indexed="64"/>
          <bgColor indexed="10"/>
        </patternFill>
      </fill>
      <border diagonalUp="0" diagonalDown="0">
        <left style="thin">
          <color indexed="64"/>
        </left>
        <right style="thin">
          <color indexed="64"/>
        </right>
        <top/>
        <bottom/>
        <vertical/>
        <horizontal/>
      </border>
    </dxf>
    <dxf>
      <numFmt numFmtId="167" formatCode="#,##0;\-#,##0;&quot; &quot;"/>
      <fill>
        <patternFill patternType="solid">
          <fgColor indexed="64"/>
          <bgColor indexed="10"/>
        </patternFill>
      </fill>
      <border diagonalUp="0" diagonalDown="0">
        <left style="thin">
          <color indexed="64"/>
        </left>
        <right style="thin">
          <color indexed="64"/>
        </right>
        <top/>
        <bottom/>
        <vertical/>
        <horizontal/>
      </border>
    </dxf>
    <dxf>
      <numFmt numFmtId="169" formatCode="\-#,##0;#,##0;&quot; &quot;"/>
      <fill>
        <patternFill patternType="solid">
          <fgColor indexed="64"/>
          <bgColor indexed="10"/>
        </patternFill>
      </fill>
      <border diagonalUp="0" diagonalDown="0">
        <left style="thin">
          <color indexed="64"/>
        </left>
        <right style="thin">
          <color indexed="64"/>
        </right>
        <top/>
        <bottom/>
        <vertical/>
        <horizontal/>
      </border>
    </dxf>
    <dxf>
      <numFmt numFmtId="167" formatCode="#,##0;\-#,##0;&quot; &quot;"/>
      <fill>
        <patternFill patternType="solid">
          <fgColor indexed="64"/>
          <bgColor indexed="10"/>
        </patternFill>
      </fill>
      <border diagonalUp="0" diagonalDown="0">
        <left style="thin">
          <color indexed="64"/>
        </left>
        <right style="thin">
          <color indexed="64"/>
        </right>
        <top/>
        <bottom/>
        <vertical/>
        <horizontal/>
      </border>
    </dxf>
    <dxf>
      <numFmt numFmtId="166" formatCode="#,##0.00;\-#,##0.00;&quot; &quot;"/>
      <fill>
        <patternFill patternType="solid">
          <fgColor indexed="64"/>
          <bgColor indexed="10"/>
        </patternFill>
      </fill>
      <border diagonalUp="0" diagonalDown="0">
        <left style="thin">
          <color indexed="64"/>
        </left>
        <right style="thin">
          <color indexed="64"/>
        </right>
        <top/>
        <bottom/>
        <vertical/>
        <horizontal/>
      </border>
    </dxf>
    <dxf>
      <numFmt numFmtId="168" formatCode="\-#,##0.00;#,##0.00;&quot; &quot;"/>
      <fill>
        <patternFill patternType="solid">
          <fgColor indexed="64"/>
          <bgColor indexed="10"/>
        </patternFill>
      </fill>
      <border diagonalUp="0" diagonalDown="0">
        <left style="thin">
          <color indexed="64"/>
        </left>
        <right style="thin">
          <color indexed="64"/>
        </right>
        <top/>
        <bottom/>
        <vertical/>
        <horizontal/>
      </border>
    </dxf>
    <dxf>
      <numFmt numFmtId="166" formatCode="#,##0.00;\-#,##0.00;&quot; &quot;"/>
      <fill>
        <patternFill patternType="solid">
          <fgColor indexed="64"/>
          <bgColor indexed="10"/>
        </patternFill>
      </fill>
      <border diagonalUp="0" diagonalDown="0">
        <left style="thin">
          <color indexed="64"/>
        </left>
        <right style="thin">
          <color indexed="64"/>
        </right>
        <top/>
        <bottom/>
        <vertical/>
        <horizontal/>
      </border>
    </dxf>
    <dxf>
      <numFmt numFmtId="167" formatCode="#,##0;\-#,##0;&quot; &quot;"/>
      <fill>
        <patternFill patternType="solid">
          <fgColor indexed="64"/>
          <bgColor indexed="10"/>
        </patternFill>
      </fill>
      <border diagonalUp="0" diagonalDown="0">
        <left style="thin">
          <color indexed="64"/>
        </left>
        <right style="thin">
          <color indexed="64"/>
        </right>
        <top/>
        <bottom/>
        <vertical/>
        <horizontal/>
      </border>
    </dxf>
    <dxf>
      <numFmt numFmtId="30" formatCode="@"/>
      <fill>
        <patternFill patternType="solid">
          <fgColor indexed="64"/>
          <bgColor indexed="20"/>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0" justifyLastLine="0" shrinkToFit="0" readingOrder="0"/>
      <border diagonalUp="0" diagonalDown="0">
        <left style="thin">
          <color indexed="64"/>
        </left>
        <right/>
        <top style="thin">
          <color theme="4" tint="0.39997558519241921"/>
        </top>
        <bottom/>
        <vertical/>
        <horizontal/>
      </border>
    </dxf>
    <dxf>
      <border outline="0">
        <top style="thin">
          <color theme="4" tint="0.39997558519241921"/>
        </top>
      </border>
    </dxf>
    <dxf>
      <font>
        <b/>
        <i val="0"/>
        <strike val="0"/>
        <condense val="0"/>
        <extend val="0"/>
        <outline val="0"/>
        <shadow val="0"/>
        <u val="none"/>
        <vertAlign val="baseline"/>
        <sz val="11"/>
        <color auto="1"/>
        <name val="Arial"/>
        <scheme val="none"/>
      </font>
      <numFmt numFmtId="30" formatCode="@"/>
      <fill>
        <patternFill patternType="solid">
          <fgColor indexed="64"/>
          <bgColor rgb="FFFFFF00"/>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25400</xdr:colOff>
      <xdr:row>1</xdr:row>
      <xdr:rowOff>25400</xdr:rowOff>
    </xdr:from>
    <xdr:ext cx="2384581" cy="1231900"/>
    <xdr:pic>
      <xdr:nvPicPr>
        <xdr:cNvPr id="8" name="Picture 9" descr="LOGO PJE"/>
        <xdr:cNvPicPr>
          <a:picLocks noChangeAspect="1" noChangeArrowheads="1"/>
        </xdr:cNvPicPr>
      </xdr:nvPicPr>
      <xdr:blipFill>
        <a:blip xmlns:r="http://schemas.openxmlformats.org/officeDocument/2006/relationships" r:embed="rId1" cstate="print"/>
        <a:srcRect/>
        <a:stretch>
          <a:fillRect/>
        </a:stretch>
      </xdr:blipFill>
      <xdr:spPr bwMode="auto">
        <a:xfrm>
          <a:off x="32588200" y="165100"/>
          <a:ext cx="2384581" cy="1231900"/>
        </a:xfrm>
        <a:prstGeom prst="rect">
          <a:avLst/>
        </a:prstGeom>
        <a:noFill/>
        <a:ln w="9525">
          <a:noFill/>
          <a:miter lim="800000"/>
          <a:headEnd/>
          <a:tailEnd/>
        </a:ln>
      </xdr:spPr>
    </xdr:pic>
    <xdr:clientData/>
  </xdr:oneCellAnchor>
</xdr:wsDr>
</file>

<file path=xl/tables/table1.xml><?xml version="1.0" encoding="utf-8"?>
<table xmlns="http://schemas.openxmlformats.org/spreadsheetml/2006/main" id="1" name="BC" displayName="BC" ref="B2:M354" totalsRowShown="0" headerRowDxfId="13" tableBorderDxfId="12" headerRowCellStyle="Normal 2 2">
  <autoFilter ref="B2:M354"/>
  <tableColumns count="12">
    <tableColumn id="1" name="PC" dataDxfId="11" dataCellStyle="Normal 2 2"/>
    <tableColumn id="2" name="CUENTA" dataDxfId="10"/>
    <tableColumn id="3" name="2013" dataDxfId="9"/>
    <tableColumn id="4" name="2014C" dataDxfId="8"/>
    <tableColumn id="5" name="2014A" dataDxfId="7"/>
    <tableColumn id="6" name="2014" dataDxfId="6"/>
    <tableColumn id="7" name="2015C" dataDxfId="5"/>
    <tableColumn id="8" name="2015A" dataDxfId="4"/>
    <tableColumn id="9" name="2015" dataDxfId="3"/>
    <tableColumn id="10" name="2016C" dataDxfId="2"/>
    <tableColumn id="11" name="2016A" dataDxfId="1"/>
    <tableColumn id="12" name="2016" dataDxfId="0"/>
  </tableColumns>
  <tableStyleInfo name="TableStyleMedium2" showFirstColumn="1"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
  <sheetViews>
    <sheetView zoomScale="130" zoomScaleNormal="130" workbookViewId="0">
      <selection activeCell="B4" sqref="B4"/>
    </sheetView>
  </sheetViews>
  <sheetFormatPr baseColWidth="10" defaultRowHeight="15" x14ac:dyDescent="0.25"/>
  <sheetData>
    <row r="2" spans="1:2" x14ac:dyDescent="0.25">
      <c r="A2" s="181" t="s">
        <v>237</v>
      </c>
      <c r="B2" s="19" t="s">
        <v>596</v>
      </c>
    </row>
    <row r="3" spans="1:2" x14ac:dyDescent="0.25">
      <c r="A3" s="181" t="s">
        <v>238</v>
      </c>
      <c r="B3" s="19" t="s">
        <v>1309</v>
      </c>
    </row>
  </sheetData>
  <pageMargins left="0.7" right="0.7" top="0.75" bottom="0.75" header="0.3" footer="0.3"/>
  <pageSetup paperSize="11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workbookViewId="0">
      <pane ySplit="2" topLeftCell="A14" activePane="bottomLeft" state="frozen"/>
      <selection pane="bottomLeft" activeCell="E26" sqref="E26:F27"/>
    </sheetView>
  </sheetViews>
  <sheetFormatPr baseColWidth="10" defaultColWidth="9.28515625" defaultRowHeight="11.25" x14ac:dyDescent="0.2"/>
  <cols>
    <col min="1" max="1" width="7.7109375" style="67" customWidth="1"/>
    <col min="2" max="2" width="27.85546875" style="71" customWidth="1"/>
    <col min="3" max="3" width="17.42578125" style="75" bestFit="1" customWidth="1"/>
    <col min="4" max="4" width="14" style="75" customWidth="1"/>
    <col min="5" max="6" width="14.7109375" style="75" customWidth="1"/>
    <col min="7" max="256" width="9.28515625" style="80"/>
    <col min="257" max="257" width="7.7109375" style="80" customWidth="1"/>
    <col min="258" max="258" width="27.85546875" style="80" customWidth="1"/>
    <col min="259" max="259" width="17.42578125" style="80" bestFit="1" customWidth="1"/>
    <col min="260" max="260" width="14" style="80" customWidth="1"/>
    <col min="261" max="262" width="14.7109375" style="80" customWidth="1"/>
    <col min="263" max="512" width="9.28515625" style="80"/>
    <col min="513" max="513" width="7.7109375" style="80" customWidth="1"/>
    <col min="514" max="514" width="27.85546875" style="80" customWidth="1"/>
    <col min="515" max="515" width="17.42578125" style="80" bestFit="1" customWidth="1"/>
    <col min="516" max="516" width="14" style="80" customWidth="1"/>
    <col min="517" max="518" width="14.7109375" style="80" customWidth="1"/>
    <col min="519" max="768" width="9.28515625" style="80"/>
    <col min="769" max="769" width="7.7109375" style="80" customWidth="1"/>
    <col min="770" max="770" width="27.85546875" style="80" customWidth="1"/>
    <col min="771" max="771" width="17.42578125" style="80" bestFit="1" customWidth="1"/>
    <col min="772" max="772" width="14" style="80" customWidth="1"/>
    <col min="773" max="774" width="14.7109375" style="80" customWidth="1"/>
    <col min="775" max="1024" width="9.28515625" style="80"/>
    <col min="1025" max="1025" width="7.7109375" style="80" customWidth="1"/>
    <col min="1026" max="1026" width="27.85546875" style="80" customWidth="1"/>
    <col min="1027" max="1027" width="17.42578125" style="80" bestFit="1" customWidth="1"/>
    <col min="1028" max="1028" width="14" style="80" customWidth="1"/>
    <col min="1029" max="1030" width="14.7109375" style="80" customWidth="1"/>
    <col min="1031" max="1280" width="9.28515625" style="80"/>
    <col min="1281" max="1281" width="7.7109375" style="80" customWidth="1"/>
    <col min="1282" max="1282" width="27.85546875" style="80" customWidth="1"/>
    <col min="1283" max="1283" width="17.42578125" style="80" bestFit="1" customWidth="1"/>
    <col min="1284" max="1284" width="14" style="80" customWidth="1"/>
    <col min="1285" max="1286" width="14.7109375" style="80" customWidth="1"/>
    <col min="1287" max="1536" width="9.28515625" style="80"/>
    <col min="1537" max="1537" width="7.7109375" style="80" customWidth="1"/>
    <col min="1538" max="1538" width="27.85546875" style="80" customWidth="1"/>
    <col min="1539" max="1539" width="17.42578125" style="80" bestFit="1" customWidth="1"/>
    <col min="1540" max="1540" width="14" style="80" customWidth="1"/>
    <col min="1541" max="1542" width="14.7109375" style="80" customWidth="1"/>
    <col min="1543" max="1792" width="9.28515625" style="80"/>
    <col min="1793" max="1793" width="7.7109375" style="80" customWidth="1"/>
    <col min="1794" max="1794" width="27.85546875" style="80" customWidth="1"/>
    <col min="1795" max="1795" width="17.42578125" style="80" bestFit="1" customWidth="1"/>
    <col min="1796" max="1796" width="14" style="80" customWidth="1"/>
    <col min="1797" max="1798" width="14.7109375" style="80" customWidth="1"/>
    <col min="1799" max="2048" width="9.28515625" style="80"/>
    <col min="2049" max="2049" width="7.7109375" style="80" customWidth="1"/>
    <col min="2050" max="2050" width="27.85546875" style="80" customWidth="1"/>
    <col min="2051" max="2051" width="17.42578125" style="80" bestFit="1" customWidth="1"/>
    <col min="2052" max="2052" width="14" style="80" customWidth="1"/>
    <col min="2053" max="2054" width="14.7109375" style="80" customWidth="1"/>
    <col min="2055" max="2304" width="9.28515625" style="80"/>
    <col min="2305" max="2305" width="7.7109375" style="80" customWidth="1"/>
    <col min="2306" max="2306" width="27.85546875" style="80" customWidth="1"/>
    <col min="2307" max="2307" width="17.42578125" style="80" bestFit="1" customWidth="1"/>
    <col min="2308" max="2308" width="14" style="80" customWidth="1"/>
    <col min="2309" max="2310" width="14.7109375" style="80" customWidth="1"/>
    <col min="2311" max="2560" width="9.28515625" style="80"/>
    <col min="2561" max="2561" width="7.7109375" style="80" customWidth="1"/>
    <col min="2562" max="2562" width="27.85546875" style="80" customWidth="1"/>
    <col min="2563" max="2563" width="17.42578125" style="80" bestFit="1" customWidth="1"/>
    <col min="2564" max="2564" width="14" style="80" customWidth="1"/>
    <col min="2565" max="2566" width="14.7109375" style="80" customWidth="1"/>
    <col min="2567" max="2816" width="9.28515625" style="80"/>
    <col min="2817" max="2817" width="7.7109375" style="80" customWidth="1"/>
    <col min="2818" max="2818" width="27.85546875" style="80" customWidth="1"/>
    <col min="2819" max="2819" width="17.42578125" style="80" bestFit="1" customWidth="1"/>
    <col min="2820" max="2820" width="14" style="80" customWidth="1"/>
    <col min="2821" max="2822" width="14.7109375" style="80" customWidth="1"/>
    <col min="2823" max="3072" width="9.28515625" style="80"/>
    <col min="3073" max="3073" width="7.7109375" style="80" customWidth="1"/>
    <col min="3074" max="3074" width="27.85546875" style="80" customWidth="1"/>
    <col min="3075" max="3075" width="17.42578125" style="80" bestFit="1" customWidth="1"/>
    <col min="3076" max="3076" width="14" style="80" customWidth="1"/>
    <col min="3077" max="3078" width="14.7109375" style="80" customWidth="1"/>
    <col min="3079" max="3328" width="9.28515625" style="80"/>
    <col min="3329" max="3329" width="7.7109375" style="80" customWidth="1"/>
    <col min="3330" max="3330" width="27.85546875" style="80" customWidth="1"/>
    <col min="3331" max="3331" width="17.42578125" style="80" bestFit="1" customWidth="1"/>
    <col min="3332" max="3332" width="14" style="80" customWidth="1"/>
    <col min="3333" max="3334" width="14.7109375" style="80" customWidth="1"/>
    <col min="3335" max="3584" width="9.28515625" style="80"/>
    <col min="3585" max="3585" width="7.7109375" style="80" customWidth="1"/>
    <col min="3586" max="3586" width="27.85546875" style="80" customWidth="1"/>
    <col min="3587" max="3587" width="17.42578125" style="80" bestFit="1" customWidth="1"/>
    <col min="3588" max="3588" width="14" style="80" customWidth="1"/>
    <col min="3589" max="3590" width="14.7109375" style="80" customWidth="1"/>
    <col min="3591" max="3840" width="9.28515625" style="80"/>
    <col min="3841" max="3841" width="7.7109375" style="80" customWidth="1"/>
    <col min="3842" max="3842" width="27.85546875" style="80" customWidth="1"/>
    <col min="3843" max="3843" width="17.42578125" style="80" bestFit="1" customWidth="1"/>
    <col min="3844" max="3844" width="14" style="80" customWidth="1"/>
    <col min="3845" max="3846" width="14.7109375" style="80" customWidth="1"/>
    <col min="3847" max="4096" width="9.28515625" style="80"/>
    <col min="4097" max="4097" width="7.7109375" style="80" customWidth="1"/>
    <col min="4098" max="4098" width="27.85546875" style="80" customWidth="1"/>
    <col min="4099" max="4099" width="17.42578125" style="80" bestFit="1" customWidth="1"/>
    <col min="4100" max="4100" width="14" style="80" customWidth="1"/>
    <col min="4101" max="4102" width="14.7109375" style="80" customWidth="1"/>
    <col min="4103" max="4352" width="9.28515625" style="80"/>
    <col min="4353" max="4353" width="7.7109375" style="80" customWidth="1"/>
    <col min="4354" max="4354" width="27.85546875" style="80" customWidth="1"/>
    <col min="4355" max="4355" width="17.42578125" style="80" bestFit="1" customWidth="1"/>
    <col min="4356" max="4356" width="14" style="80" customWidth="1"/>
    <col min="4357" max="4358" width="14.7109375" style="80" customWidth="1"/>
    <col min="4359" max="4608" width="9.28515625" style="80"/>
    <col min="4609" max="4609" width="7.7109375" style="80" customWidth="1"/>
    <col min="4610" max="4610" width="27.85546875" style="80" customWidth="1"/>
    <col min="4611" max="4611" width="17.42578125" style="80" bestFit="1" customWidth="1"/>
    <col min="4612" max="4612" width="14" style="80" customWidth="1"/>
    <col min="4613" max="4614" width="14.7109375" style="80" customWidth="1"/>
    <col min="4615" max="4864" width="9.28515625" style="80"/>
    <col min="4865" max="4865" width="7.7109375" style="80" customWidth="1"/>
    <col min="4866" max="4866" width="27.85546875" style="80" customWidth="1"/>
    <col min="4867" max="4867" width="17.42578125" style="80" bestFit="1" customWidth="1"/>
    <col min="4868" max="4868" width="14" style="80" customWidth="1"/>
    <col min="4869" max="4870" width="14.7109375" style="80" customWidth="1"/>
    <col min="4871" max="5120" width="9.28515625" style="80"/>
    <col min="5121" max="5121" width="7.7109375" style="80" customWidth="1"/>
    <col min="5122" max="5122" width="27.85546875" style="80" customWidth="1"/>
    <col min="5123" max="5123" width="17.42578125" style="80" bestFit="1" customWidth="1"/>
    <col min="5124" max="5124" width="14" style="80" customWidth="1"/>
    <col min="5125" max="5126" width="14.7109375" style="80" customWidth="1"/>
    <col min="5127" max="5376" width="9.28515625" style="80"/>
    <col min="5377" max="5377" width="7.7109375" style="80" customWidth="1"/>
    <col min="5378" max="5378" width="27.85546875" style="80" customWidth="1"/>
    <col min="5379" max="5379" width="17.42578125" style="80" bestFit="1" customWidth="1"/>
    <col min="5380" max="5380" width="14" style="80" customWidth="1"/>
    <col min="5381" max="5382" width="14.7109375" style="80" customWidth="1"/>
    <col min="5383" max="5632" width="9.28515625" style="80"/>
    <col min="5633" max="5633" width="7.7109375" style="80" customWidth="1"/>
    <col min="5634" max="5634" width="27.85546875" style="80" customWidth="1"/>
    <col min="5635" max="5635" width="17.42578125" style="80" bestFit="1" customWidth="1"/>
    <col min="5636" max="5636" width="14" style="80" customWidth="1"/>
    <col min="5637" max="5638" width="14.7109375" style="80" customWidth="1"/>
    <col min="5639" max="5888" width="9.28515625" style="80"/>
    <col min="5889" max="5889" width="7.7109375" style="80" customWidth="1"/>
    <col min="5890" max="5890" width="27.85546875" style="80" customWidth="1"/>
    <col min="5891" max="5891" width="17.42578125" style="80" bestFit="1" customWidth="1"/>
    <col min="5892" max="5892" width="14" style="80" customWidth="1"/>
    <col min="5893" max="5894" width="14.7109375" style="80" customWidth="1"/>
    <col min="5895" max="6144" width="9.28515625" style="80"/>
    <col min="6145" max="6145" width="7.7109375" style="80" customWidth="1"/>
    <col min="6146" max="6146" width="27.85546875" style="80" customWidth="1"/>
    <col min="6147" max="6147" width="17.42578125" style="80" bestFit="1" customWidth="1"/>
    <col min="6148" max="6148" width="14" style="80" customWidth="1"/>
    <col min="6149" max="6150" width="14.7109375" style="80" customWidth="1"/>
    <col min="6151" max="6400" width="9.28515625" style="80"/>
    <col min="6401" max="6401" width="7.7109375" style="80" customWidth="1"/>
    <col min="6402" max="6402" width="27.85546875" style="80" customWidth="1"/>
    <col min="6403" max="6403" width="17.42578125" style="80" bestFit="1" customWidth="1"/>
    <col min="6404" max="6404" width="14" style="80" customWidth="1"/>
    <col min="6405" max="6406" width="14.7109375" style="80" customWidth="1"/>
    <col min="6407" max="6656" width="9.28515625" style="80"/>
    <col min="6657" max="6657" width="7.7109375" style="80" customWidth="1"/>
    <col min="6658" max="6658" width="27.85546875" style="80" customWidth="1"/>
    <col min="6659" max="6659" width="17.42578125" style="80" bestFit="1" customWidth="1"/>
    <col min="6660" max="6660" width="14" style="80" customWidth="1"/>
    <col min="6661" max="6662" width="14.7109375" style="80" customWidth="1"/>
    <col min="6663" max="6912" width="9.28515625" style="80"/>
    <col min="6913" max="6913" width="7.7109375" style="80" customWidth="1"/>
    <col min="6914" max="6914" width="27.85546875" style="80" customWidth="1"/>
    <col min="6915" max="6915" width="17.42578125" style="80" bestFit="1" customWidth="1"/>
    <col min="6916" max="6916" width="14" style="80" customWidth="1"/>
    <col min="6917" max="6918" width="14.7109375" style="80" customWidth="1"/>
    <col min="6919" max="7168" width="9.28515625" style="80"/>
    <col min="7169" max="7169" width="7.7109375" style="80" customWidth="1"/>
    <col min="7170" max="7170" width="27.85546875" style="80" customWidth="1"/>
    <col min="7171" max="7171" width="17.42578125" style="80" bestFit="1" customWidth="1"/>
    <col min="7172" max="7172" width="14" style="80" customWidth="1"/>
    <col min="7173" max="7174" width="14.7109375" style="80" customWidth="1"/>
    <col min="7175" max="7424" width="9.28515625" style="80"/>
    <col min="7425" max="7425" width="7.7109375" style="80" customWidth="1"/>
    <col min="7426" max="7426" width="27.85546875" style="80" customWidth="1"/>
    <col min="7427" max="7427" width="17.42578125" style="80" bestFit="1" customWidth="1"/>
    <col min="7428" max="7428" width="14" style="80" customWidth="1"/>
    <col min="7429" max="7430" width="14.7109375" style="80" customWidth="1"/>
    <col min="7431" max="7680" width="9.28515625" style="80"/>
    <col min="7681" max="7681" width="7.7109375" style="80" customWidth="1"/>
    <col min="7682" max="7682" width="27.85546875" style="80" customWidth="1"/>
    <col min="7683" max="7683" width="17.42578125" style="80" bestFit="1" customWidth="1"/>
    <col min="7684" max="7684" width="14" style="80" customWidth="1"/>
    <col min="7685" max="7686" width="14.7109375" style="80" customWidth="1"/>
    <col min="7687" max="7936" width="9.28515625" style="80"/>
    <col min="7937" max="7937" width="7.7109375" style="80" customWidth="1"/>
    <col min="7938" max="7938" width="27.85546875" style="80" customWidth="1"/>
    <col min="7939" max="7939" width="17.42578125" style="80" bestFit="1" customWidth="1"/>
    <col min="7940" max="7940" width="14" style="80" customWidth="1"/>
    <col min="7941" max="7942" width="14.7109375" style="80" customWidth="1"/>
    <col min="7943" max="8192" width="9.28515625" style="80"/>
    <col min="8193" max="8193" width="7.7109375" style="80" customWidth="1"/>
    <col min="8194" max="8194" width="27.85546875" style="80" customWidth="1"/>
    <col min="8195" max="8195" width="17.42578125" style="80" bestFit="1" customWidth="1"/>
    <col min="8196" max="8196" width="14" style="80" customWidth="1"/>
    <col min="8197" max="8198" width="14.7109375" style="80" customWidth="1"/>
    <col min="8199" max="8448" width="9.28515625" style="80"/>
    <col min="8449" max="8449" width="7.7109375" style="80" customWidth="1"/>
    <col min="8450" max="8450" width="27.85546875" style="80" customWidth="1"/>
    <col min="8451" max="8451" width="17.42578125" style="80" bestFit="1" customWidth="1"/>
    <col min="8452" max="8452" width="14" style="80" customWidth="1"/>
    <col min="8453" max="8454" width="14.7109375" style="80" customWidth="1"/>
    <col min="8455" max="8704" width="9.28515625" style="80"/>
    <col min="8705" max="8705" width="7.7109375" style="80" customWidth="1"/>
    <col min="8706" max="8706" width="27.85546875" style="80" customWidth="1"/>
    <col min="8707" max="8707" width="17.42578125" style="80" bestFit="1" customWidth="1"/>
    <col min="8708" max="8708" width="14" style="80" customWidth="1"/>
    <col min="8709" max="8710" width="14.7109375" style="80" customWidth="1"/>
    <col min="8711" max="8960" width="9.28515625" style="80"/>
    <col min="8961" max="8961" width="7.7109375" style="80" customWidth="1"/>
    <col min="8962" max="8962" width="27.85546875" style="80" customWidth="1"/>
    <col min="8963" max="8963" width="17.42578125" style="80" bestFit="1" customWidth="1"/>
    <col min="8964" max="8964" width="14" style="80" customWidth="1"/>
    <col min="8965" max="8966" width="14.7109375" style="80" customWidth="1"/>
    <col min="8967" max="9216" width="9.28515625" style="80"/>
    <col min="9217" max="9217" width="7.7109375" style="80" customWidth="1"/>
    <col min="9218" max="9218" width="27.85546875" style="80" customWidth="1"/>
    <col min="9219" max="9219" width="17.42578125" style="80" bestFit="1" customWidth="1"/>
    <col min="9220" max="9220" width="14" style="80" customWidth="1"/>
    <col min="9221" max="9222" width="14.7109375" style="80" customWidth="1"/>
    <col min="9223" max="9472" width="9.28515625" style="80"/>
    <col min="9473" max="9473" width="7.7109375" style="80" customWidth="1"/>
    <col min="9474" max="9474" width="27.85546875" style="80" customWidth="1"/>
    <col min="9475" max="9475" width="17.42578125" style="80" bestFit="1" customWidth="1"/>
    <col min="9476" max="9476" width="14" style="80" customWidth="1"/>
    <col min="9477" max="9478" width="14.7109375" style="80" customWidth="1"/>
    <col min="9479" max="9728" width="9.28515625" style="80"/>
    <col min="9729" max="9729" width="7.7109375" style="80" customWidth="1"/>
    <col min="9730" max="9730" width="27.85546875" style="80" customWidth="1"/>
    <col min="9731" max="9731" width="17.42578125" style="80" bestFit="1" customWidth="1"/>
    <col min="9732" max="9732" width="14" style="80" customWidth="1"/>
    <col min="9733" max="9734" width="14.7109375" style="80" customWidth="1"/>
    <col min="9735" max="9984" width="9.28515625" style="80"/>
    <col min="9985" max="9985" width="7.7109375" style="80" customWidth="1"/>
    <col min="9986" max="9986" width="27.85546875" style="80" customWidth="1"/>
    <col min="9987" max="9987" width="17.42578125" style="80" bestFit="1" customWidth="1"/>
    <col min="9988" max="9988" width="14" style="80" customWidth="1"/>
    <col min="9989" max="9990" width="14.7109375" style="80" customWidth="1"/>
    <col min="9991" max="10240" width="9.28515625" style="80"/>
    <col min="10241" max="10241" width="7.7109375" style="80" customWidth="1"/>
    <col min="10242" max="10242" width="27.85546875" style="80" customWidth="1"/>
    <col min="10243" max="10243" width="17.42578125" style="80" bestFit="1" customWidth="1"/>
    <col min="10244" max="10244" width="14" style="80" customWidth="1"/>
    <col min="10245" max="10246" width="14.7109375" style="80" customWidth="1"/>
    <col min="10247" max="10496" width="9.28515625" style="80"/>
    <col min="10497" max="10497" width="7.7109375" style="80" customWidth="1"/>
    <col min="10498" max="10498" width="27.85546875" style="80" customWidth="1"/>
    <col min="10499" max="10499" width="17.42578125" style="80" bestFit="1" customWidth="1"/>
    <col min="10500" max="10500" width="14" style="80" customWidth="1"/>
    <col min="10501" max="10502" width="14.7109375" style="80" customWidth="1"/>
    <col min="10503" max="10752" width="9.28515625" style="80"/>
    <col min="10753" max="10753" width="7.7109375" style="80" customWidth="1"/>
    <col min="10754" max="10754" width="27.85546875" style="80" customWidth="1"/>
    <col min="10755" max="10755" width="17.42578125" style="80" bestFit="1" customWidth="1"/>
    <col min="10756" max="10756" width="14" style="80" customWidth="1"/>
    <col min="10757" max="10758" width="14.7109375" style="80" customWidth="1"/>
    <col min="10759" max="11008" width="9.28515625" style="80"/>
    <col min="11009" max="11009" width="7.7109375" style="80" customWidth="1"/>
    <col min="11010" max="11010" width="27.85546875" style="80" customWidth="1"/>
    <col min="11011" max="11011" width="17.42578125" style="80" bestFit="1" customWidth="1"/>
    <col min="11012" max="11012" width="14" style="80" customWidth="1"/>
    <col min="11013" max="11014" width="14.7109375" style="80" customWidth="1"/>
    <col min="11015" max="11264" width="9.28515625" style="80"/>
    <col min="11265" max="11265" width="7.7109375" style="80" customWidth="1"/>
    <col min="11266" max="11266" width="27.85546875" style="80" customWidth="1"/>
    <col min="11267" max="11267" width="17.42578125" style="80" bestFit="1" customWidth="1"/>
    <col min="11268" max="11268" width="14" style="80" customWidth="1"/>
    <col min="11269" max="11270" width="14.7109375" style="80" customWidth="1"/>
    <col min="11271" max="11520" width="9.28515625" style="80"/>
    <col min="11521" max="11521" width="7.7109375" style="80" customWidth="1"/>
    <col min="11522" max="11522" width="27.85546875" style="80" customWidth="1"/>
    <col min="11523" max="11523" width="17.42578125" style="80" bestFit="1" customWidth="1"/>
    <col min="11524" max="11524" width="14" style="80" customWidth="1"/>
    <col min="11525" max="11526" width="14.7109375" style="80" customWidth="1"/>
    <col min="11527" max="11776" width="9.28515625" style="80"/>
    <col min="11777" max="11777" width="7.7109375" style="80" customWidth="1"/>
    <col min="11778" max="11778" width="27.85546875" style="80" customWidth="1"/>
    <col min="11779" max="11779" width="17.42578125" style="80" bestFit="1" customWidth="1"/>
    <col min="11780" max="11780" width="14" style="80" customWidth="1"/>
    <col min="11781" max="11782" width="14.7109375" style="80" customWidth="1"/>
    <col min="11783" max="12032" width="9.28515625" style="80"/>
    <col min="12033" max="12033" width="7.7109375" style="80" customWidth="1"/>
    <col min="12034" max="12034" width="27.85546875" style="80" customWidth="1"/>
    <col min="12035" max="12035" width="17.42578125" style="80" bestFit="1" customWidth="1"/>
    <col min="12036" max="12036" width="14" style="80" customWidth="1"/>
    <col min="12037" max="12038" width="14.7109375" style="80" customWidth="1"/>
    <col min="12039" max="12288" width="9.28515625" style="80"/>
    <col min="12289" max="12289" width="7.7109375" style="80" customWidth="1"/>
    <col min="12290" max="12290" width="27.85546875" style="80" customWidth="1"/>
    <col min="12291" max="12291" width="17.42578125" style="80" bestFit="1" customWidth="1"/>
    <col min="12292" max="12292" width="14" style="80" customWidth="1"/>
    <col min="12293" max="12294" width="14.7109375" style="80" customWidth="1"/>
    <col min="12295" max="12544" width="9.28515625" style="80"/>
    <col min="12545" max="12545" width="7.7109375" style="80" customWidth="1"/>
    <col min="12546" max="12546" width="27.85546875" style="80" customWidth="1"/>
    <col min="12547" max="12547" width="17.42578125" style="80" bestFit="1" customWidth="1"/>
    <col min="12548" max="12548" width="14" style="80" customWidth="1"/>
    <col min="12549" max="12550" width="14.7109375" style="80" customWidth="1"/>
    <col min="12551" max="12800" width="9.28515625" style="80"/>
    <col min="12801" max="12801" width="7.7109375" style="80" customWidth="1"/>
    <col min="12802" max="12802" width="27.85546875" style="80" customWidth="1"/>
    <col min="12803" max="12803" width="17.42578125" style="80" bestFit="1" customWidth="1"/>
    <col min="12804" max="12804" width="14" style="80" customWidth="1"/>
    <col min="12805" max="12806" width="14.7109375" style="80" customWidth="1"/>
    <col min="12807" max="13056" width="9.28515625" style="80"/>
    <col min="13057" max="13057" width="7.7109375" style="80" customWidth="1"/>
    <col min="13058" max="13058" width="27.85546875" style="80" customWidth="1"/>
    <col min="13059" max="13059" width="17.42578125" style="80" bestFit="1" customWidth="1"/>
    <col min="13060" max="13060" width="14" style="80" customWidth="1"/>
    <col min="13061" max="13062" width="14.7109375" style="80" customWidth="1"/>
    <col min="13063" max="13312" width="9.28515625" style="80"/>
    <col min="13313" max="13313" width="7.7109375" style="80" customWidth="1"/>
    <col min="13314" max="13314" width="27.85546875" style="80" customWidth="1"/>
    <col min="13315" max="13315" width="17.42578125" style="80" bestFit="1" customWidth="1"/>
    <col min="13316" max="13316" width="14" style="80" customWidth="1"/>
    <col min="13317" max="13318" width="14.7109375" style="80" customWidth="1"/>
    <col min="13319" max="13568" width="9.28515625" style="80"/>
    <col min="13569" max="13569" width="7.7109375" style="80" customWidth="1"/>
    <col min="13570" max="13570" width="27.85546875" style="80" customWidth="1"/>
    <col min="13571" max="13571" width="17.42578125" style="80" bestFit="1" customWidth="1"/>
    <col min="13572" max="13572" width="14" style="80" customWidth="1"/>
    <col min="13573" max="13574" width="14.7109375" style="80" customWidth="1"/>
    <col min="13575" max="13824" width="9.28515625" style="80"/>
    <col min="13825" max="13825" width="7.7109375" style="80" customWidth="1"/>
    <col min="13826" max="13826" width="27.85546875" style="80" customWidth="1"/>
    <col min="13827" max="13827" width="17.42578125" style="80" bestFit="1" customWidth="1"/>
    <col min="13828" max="13828" width="14" style="80" customWidth="1"/>
    <col min="13829" max="13830" width="14.7109375" style="80" customWidth="1"/>
    <col min="13831" max="14080" width="9.28515625" style="80"/>
    <col min="14081" max="14081" width="7.7109375" style="80" customWidth="1"/>
    <col min="14082" max="14082" width="27.85546875" style="80" customWidth="1"/>
    <col min="14083" max="14083" width="17.42578125" style="80" bestFit="1" customWidth="1"/>
    <col min="14084" max="14084" width="14" style="80" customWidth="1"/>
    <col min="14085" max="14086" width="14.7109375" style="80" customWidth="1"/>
    <col min="14087" max="14336" width="9.28515625" style="80"/>
    <col min="14337" max="14337" width="7.7109375" style="80" customWidth="1"/>
    <col min="14338" max="14338" width="27.85546875" style="80" customWidth="1"/>
    <col min="14339" max="14339" width="17.42578125" style="80" bestFit="1" customWidth="1"/>
    <col min="14340" max="14340" width="14" style="80" customWidth="1"/>
    <col min="14341" max="14342" width="14.7109375" style="80" customWidth="1"/>
    <col min="14343" max="14592" width="9.28515625" style="80"/>
    <col min="14593" max="14593" width="7.7109375" style="80" customWidth="1"/>
    <col min="14594" max="14594" width="27.85546875" style="80" customWidth="1"/>
    <col min="14595" max="14595" width="17.42578125" style="80" bestFit="1" customWidth="1"/>
    <col min="14596" max="14596" width="14" style="80" customWidth="1"/>
    <col min="14597" max="14598" width="14.7109375" style="80" customWidth="1"/>
    <col min="14599" max="14848" width="9.28515625" style="80"/>
    <col min="14849" max="14849" width="7.7109375" style="80" customWidth="1"/>
    <col min="14850" max="14850" width="27.85546875" style="80" customWidth="1"/>
    <col min="14851" max="14851" width="17.42578125" style="80" bestFit="1" customWidth="1"/>
    <col min="14852" max="14852" width="14" style="80" customWidth="1"/>
    <col min="14853" max="14854" width="14.7109375" style="80" customWidth="1"/>
    <col min="14855" max="15104" width="9.28515625" style="80"/>
    <col min="15105" max="15105" width="7.7109375" style="80" customWidth="1"/>
    <col min="15106" max="15106" width="27.85546875" style="80" customWidth="1"/>
    <col min="15107" max="15107" width="17.42578125" style="80" bestFit="1" customWidth="1"/>
    <col min="15108" max="15108" width="14" style="80" customWidth="1"/>
    <col min="15109" max="15110" width="14.7109375" style="80" customWidth="1"/>
    <col min="15111" max="15360" width="9.28515625" style="80"/>
    <col min="15361" max="15361" width="7.7109375" style="80" customWidth="1"/>
    <col min="15362" max="15362" width="27.85546875" style="80" customWidth="1"/>
    <col min="15363" max="15363" width="17.42578125" style="80" bestFit="1" customWidth="1"/>
    <col min="15364" max="15364" width="14" style="80" customWidth="1"/>
    <col min="15365" max="15366" width="14.7109375" style="80" customWidth="1"/>
    <col min="15367" max="15616" width="9.28515625" style="80"/>
    <col min="15617" max="15617" width="7.7109375" style="80" customWidth="1"/>
    <col min="15618" max="15618" width="27.85546875" style="80" customWidth="1"/>
    <col min="15619" max="15619" width="17.42578125" style="80" bestFit="1" customWidth="1"/>
    <col min="15620" max="15620" width="14" style="80" customWidth="1"/>
    <col min="15621" max="15622" width="14.7109375" style="80" customWidth="1"/>
    <col min="15623" max="15872" width="9.28515625" style="80"/>
    <col min="15873" max="15873" width="7.7109375" style="80" customWidth="1"/>
    <col min="15874" max="15874" width="27.85546875" style="80" customWidth="1"/>
    <col min="15875" max="15875" width="17.42578125" style="80" bestFit="1" customWidth="1"/>
    <col min="15876" max="15876" width="14" style="80" customWidth="1"/>
    <col min="15877" max="15878" width="14.7109375" style="80" customWidth="1"/>
    <col min="15879" max="16128" width="9.28515625" style="80"/>
    <col min="16129" max="16129" width="7.7109375" style="80" customWidth="1"/>
    <col min="16130" max="16130" width="27.85546875" style="80" customWidth="1"/>
    <col min="16131" max="16131" width="17.42578125" style="80" bestFit="1" customWidth="1"/>
    <col min="16132" max="16132" width="14" style="80" customWidth="1"/>
    <col min="16133" max="16134" width="14.7109375" style="80" customWidth="1"/>
    <col min="16135" max="16384" width="9.28515625" style="80"/>
  </cols>
  <sheetData>
    <row r="1" spans="1:6" ht="35.1" customHeight="1" x14ac:dyDescent="0.2">
      <c r="A1" s="240" t="str">
        <f>+Títulos!$B$2&amp;"
ESTADO ANALITICO DE LA DEUDA Y OTROS PASIVOS
DEL 01 DE ENERO AL "&amp;Títulos!$B$3</f>
        <v>PODER JUDICIAL DEL ESTADO DE GUANAJUATO
ESTADO ANALITICO DE LA DEUDA Y OTROS PASIVOS
DEL 01 DE ENERO AL 30 DE SEPTIEMBRE DE 2017</v>
      </c>
      <c r="B1" s="241"/>
      <c r="C1" s="241"/>
      <c r="D1" s="241"/>
      <c r="E1" s="241"/>
      <c r="F1" s="241"/>
    </row>
    <row r="2" spans="1:6" ht="36.75" customHeight="1" x14ac:dyDescent="0.2">
      <c r="A2" s="43" t="s">
        <v>0</v>
      </c>
      <c r="B2" s="44" t="s">
        <v>1</v>
      </c>
      <c r="C2" s="45" t="s">
        <v>76</v>
      </c>
      <c r="D2" s="45" t="s">
        <v>77</v>
      </c>
      <c r="E2" s="45" t="s">
        <v>78</v>
      </c>
      <c r="F2" s="45" t="s">
        <v>79</v>
      </c>
    </row>
    <row r="3" spans="1:6" s="96" customFormat="1" ht="11.25" customHeight="1" x14ac:dyDescent="0.2">
      <c r="A3" s="94">
        <v>900001</v>
      </c>
      <c r="B3" s="95" t="s">
        <v>80</v>
      </c>
      <c r="C3" s="36"/>
      <c r="D3" s="36"/>
      <c r="E3" s="24">
        <f ca="1">+E14+E25</f>
        <v>0</v>
      </c>
      <c r="F3" s="24">
        <f ca="1">+F14+F25</f>
        <v>0</v>
      </c>
    </row>
    <row r="4" spans="1:6" ht="11.25" customHeight="1" x14ac:dyDescent="0.2">
      <c r="A4" s="97"/>
      <c r="B4" s="98" t="s">
        <v>81</v>
      </c>
      <c r="C4" s="37"/>
      <c r="D4" s="37"/>
      <c r="E4" s="35"/>
      <c r="F4" s="35"/>
    </row>
    <row r="5" spans="1:6" ht="11.25" customHeight="1" x14ac:dyDescent="0.2">
      <c r="A5" s="94">
        <v>900002</v>
      </c>
      <c r="B5" s="99" t="s">
        <v>82</v>
      </c>
      <c r="C5" s="38"/>
      <c r="D5" s="38"/>
      <c r="E5" s="25">
        <f ca="1">SUM(E6:E8)</f>
        <v>0</v>
      </c>
      <c r="F5" s="25">
        <f ca="1">SUM(F6:F8)</f>
        <v>0</v>
      </c>
    </row>
    <row r="6" spans="1:6" ht="11.25" customHeight="1" x14ac:dyDescent="0.2">
      <c r="A6" s="97">
        <v>2131</v>
      </c>
      <c r="B6" s="100" t="s">
        <v>83</v>
      </c>
      <c r="C6" s="37"/>
      <c r="D6" s="37"/>
      <c r="E6" s="22">
        <f ca="1">-SUMIF(BC[],MID(A6,1,4)&amp;"*",bc_2015)</f>
        <v>0</v>
      </c>
      <c r="F6" s="22">
        <f ca="1">-SUMIF(BC[],MID(A6,1,4)&amp;"*",bc_2016)</f>
        <v>0</v>
      </c>
    </row>
    <row r="7" spans="1:6" ht="11.25" customHeight="1" x14ac:dyDescent="0.2">
      <c r="A7" s="97">
        <v>2141</v>
      </c>
      <c r="B7" s="100" t="s">
        <v>84</v>
      </c>
      <c r="C7" s="37"/>
      <c r="D7" s="37"/>
      <c r="E7" s="22">
        <f ca="1">-SUMIF(BC[],MID(A7,1,4)&amp;"*",bc_2015)</f>
        <v>0</v>
      </c>
      <c r="F7" s="22">
        <f ca="1">-SUMIF(BC[],MID(A7,1,4)&amp;"*",bc_2016)</f>
        <v>0</v>
      </c>
    </row>
    <row r="8" spans="1:6" ht="11.25" customHeight="1" x14ac:dyDescent="0.2">
      <c r="A8" s="97">
        <v>2133</v>
      </c>
      <c r="B8" s="100" t="s">
        <v>85</v>
      </c>
      <c r="C8" s="37"/>
      <c r="D8" s="37"/>
      <c r="E8" s="22">
        <f ca="1">-SUMIF(BC[],MID(A8,1,4)&amp;"*",bc_2015)</f>
        <v>0</v>
      </c>
      <c r="F8" s="22">
        <f ca="1">-SUMIF(BC[],MID(A8,1,4)&amp;"*",bc_2016)</f>
        <v>0</v>
      </c>
    </row>
    <row r="9" spans="1:6" ht="11.25" customHeight="1" x14ac:dyDescent="0.2">
      <c r="A9" s="94">
        <v>900003</v>
      </c>
      <c r="B9" s="99" t="s">
        <v>86</v>
      </c>
      <c r="C9" s="38"/>
      <c r="D9" s="38"/>
      <c r="E9" s="25">
        <f>SUM(E10:E13)</f>
        <v>0</v>
      </c>
      <c r="F9" s="25">
        <f>SUM(F10:F13)</f>
        <v>0</v>
      </c>
    </row>
    <row r="10" spans="1:6" ht="11.25" customHeight="1" x14ac:dyDescent="0.2">
      <c r="A10" s="94">
        <v>8001</v>
      </c>
      <c r="B10" s="100" t="s">
        <v>87</v>
      </c>
      <c r="C10" s="37"/>
      <c r="D10" s="37"/>
      <c r="E10" s="35">
        <v>0</v>
      </c>
      <c r="F10" s="35">
        <v>0</v>
      </c>
    </row>
    <row r="11" spans="1:6" ht="11.25" customHeight="1" x14ac:dyDescent="0.2">
      <c r="A11" s="94">
        <v>8002</v>
      </c>
      <c r="B11" s="100" t="s">
        <v>88</v>
      </c>
      <c r="C11" s="37"/>
      <c r="D11" s="37"/>
      <c r="E11" s="35">
        <v>0</v>
      </c>
      <c r="F11" s="35">
        <v>0</v>
      </c>
    </row>
    <row r="12" spans="1:6" ht="11.25" customHeight="1" x14ac:dyDescent="0.2">
      <c r="A12" s="94">
        <v>8003</v>
      </c>
      <c r="B12" s="100" t="s">
        <v>84</v>
      </c>
      <c r="C12" s="37"/>
      <c r="D12" s="37"/>
      <c r="E12" s="35">
        <v>0</v>
      </c>
      <c r="F12" s="35">
        <v>0</v>
      </c>
    </row>
    <row r="13" spans="1:6" ht="11.25" customHeight="1" x14ac:dyDescent="0.2">
      <c r="A13" s="94">
        <v>8004</v>
      </c>
      <c r="B13" s="100" t="s">
        <v>85</v>
      </c>
      <c r="C13" s="37"/>
      <c r="D13" s="37"/>
      <c r="E13" s="35">
        <v>0</v>
      </c>
      <c r="F13" s="35">
        <v>0</v>
      </c>
    </row>
    <row r="14" spans="1:6" ht="11.25" customHeight="1" x14ac:dyDescent="0.2">
      <c r="A14" s="94">
        <v>900004</v>
      </c>
      <c r="B14" s="99" t="s">
        <v>89</v>
      </c>
      <c r="C14" s="38"/>
      <c r="D14" s="38"/>
      <c r="E14" s="25">
        <f ca="1">E5+E9</f>
        <v>0</v>
      </c>
      <c r="F14" s="25">
        <f ca="1">F5+F9</f>
        <v>0</v>
      </c>
    </row>
    <row r="15" spans="1:6" ht="11.25" customHeight="1" x14ac:dyDescent="0.2">
      <c r="A15" s="97"/>
      <c r="B15" s="98" t="s">
        <v>90</v>
      </c>
      <c r="C15" s="37"/>
      <c r="D15" s="37"/>
      <c r="E15" s="35"/>
      <c r="F15" s="35"/>
    </row>
    <row r="16" spans="1:6" ht="11.25" customHeight="1" x14ac:dyDescent="0.2">
      <c r="A16" s="94">
        <v>900005</v>
      </c>
      <c r="B16" s="99" t="s">
        <v>82</v>
      </c>
      <c r="C16" s="37"/>
      <c r="D16" s="37"/>
      <c r="E16" s="25">
        <f ca="1">SUM(E17:E19)</f>
        <v>0</v>
      </c>
      <c r="F16" s="25">
        <f ca="1">SUM(F17:F19)</f>
        <v>0</v>
      </c>
    </row>
    <row r="17" spans="1:6" ht="11.25" customHeight="1" x14ac:dyDescent="0.2">
      <c r="A17" s="97">
        <v>2233</v>
      </c>
      <c r="B17" s="100" t="s">
        <v>83</v>
      </c>
      <c r="C17" s="37"/>
      <c r="D17" s="37"/>
      <c r="E17" s="22">
        <f ca="1">-SUMIF(BC[],MID(A17,1,4)&amp;"*",bc_2015)</f>
        <v>0</v>
      </c>
      <c r="F17" s="22">
        <f ca="1">-SUMIF(BC[],MID(A17,1,4)&amp;"*",bc_2016)</f>
        <v>0</v>
      </c>
    </row>
    <row r="18" spans="1:6" ht="11.25" customHeight="1" x14ac:dyDescent="0.2">
      <c r="A18" s="97">
        <v>2231</v>
      </c>
      <c r="B18" s="100" t="s">
        <v>84</v>
      </c>
      <c r="C18" s="37"/>
      <c r="D18" s="37"/>
      <c r="E18" s="22">
        <f ca="1">-SUMIF(BC[],MID(A18,1,4)&amp;"*",bc_2015)</f>
        <v>0</v>
      </c>
      <c r="F18" s="22">
        <f ca="1">-SUMIF(BC[],MID(A18,1,4)&amp;"*",bc_2016)</f>
        <v>0</v>
      </c>
    </row>
    <row r="19" spans="1:6" ht="11.25" customHeight="1" x14ac:dyDescent="0.2">
      <c r="A19" s="97">
        <v>2235</v>
      </c>
      <c r="B19" s="100" t="s">
        <v>85</v>
      </c>
      <c r="C19" s="37"/>
      <c r="D19" s="37"/>
      <c r="E19" s="22">
        <f ca="1">-SUMIF(BC[],MID(A19,1,4)&amp;"*",bc_2015)</f>
        <v>0</v>
      </c>
      <c r="F19" s="22">
        <f ca="1">-SUMIF(BC[],MID(A19,1,4)&amp;"*",bc_2016)</f>
        <v>0</v>
      </c>
    </row>
    <row r="20" spans="1:6" ht="11.25" customHeight="1" x14ac:dyDescent="0.2">
      <c r="A20" s="94">
        <v>900006</v>
      </c>
      <c r="B20" s="99" t="s">
        <v>86</v>
      </c>
      <c r="C20" s="38"/>
      <c r="D20" s="38"/>
      <c r="E20" s="25">
        <f>SUM(E21:E24)</f>
        <v>0</v>
      </c>
      <c r="F20" s="25">
        <f>SUM(F21:F24)</f>
        <v>0</v>
      </c>
    </row>
    <row r="21" spans="1:6" ht="11.25" customHeight="1" x14ac:dyDescent="0.2">
      <c r="A21" s="94">
        <v>8005</v>
      </c>
      <c r="B21" s="100" t="s">
        <v>87</v>
      </c>
      <c r="C21" s="37"/>
      <c r="D21" s="37"/>
      <c r="E21" s="35">
        <v>0</v>
      </c>
      <c r="F21" s="35">
        <v>0</v>
      </c>
    </row>
    <row r="22" spans="1:6" ht="11.25" customHeight="1" x14ac:dyDescent="0.2">
      <c r="A22" s="94">
        <v>8006</v>
      </c>
      <c r="B22" s="100" t="s">
        <v>88</v>
      </c>
      <c r="C22" s="37"/>
      <c r="D22" s="37"/>
      <c r="E22" s="35">
        <v>0</v>
      </c>
      <c r="F22" s="35">
        <v>0</v>
      </c>
    </row>
    <row r="23" spans="1:6" ht="11.25" customHeight="1" x14ac:dyDescent="0.2">
      <c r="A23" s="94">
        <v>8007</v>
      </c>
      <c r="B23" s="100" t="s">
        <v>84</v>
      </c>
      <c r="C23" s="37"/>
      <c r="D23" s="37"/>
      <c r="E23" s="35">
        <v>0</v>
      </c>
      <c r="F23" s="35">
        <v>0</v>
      </c>
    </row>
    <row r="24" spans="1:6" ht="11.25" customHeight="1" x14ac:dyDescent="0.2">
      <c r="A24" s="94">
        <v>8008</v>
      </c>
      <c r="B24" s="100" t="s">
        <v>85</v>
      </c>
      <c r="C24" s="37"/>
      <c r="D24" s="37"/>
      <c r="E24" s="35">
        <v>0</v>
      </c>
      <c r="F24" s="35">
        <v>0</v>
      </c>
    </row>
    <row r="25" spans="1:6" ht="11.25" customHeight="1" x14ac:dyDescent="0.2">
      <c r="A25" s="94">
        <v>900007</v>
      </c>
      <c r="B25" s="99" t="s">
        <v>91</v>
      </c>
      <c r="C25" s="38"/>
      <c r="D25" s="38"/>
      <c r="E25" s="25">
        <f ca="1">E16+E20</f>
        <v>0</v>
      </c>
      <c r="F25" s="25">
        <f ca="1">F16+F20</f>
        <v>0</v>
      </c>
    </row>
    <row r="26" spans="1:6" ht="11.25" customHeight="1" x14ac:dyDescent="0.2">
      <c r="A26" s="94">
        <v>900008</v>
      </c>
      <c r="B26" s="101" t="s">
        <v>92</v>
      </c>
      <c r="C26" s="38"/>
      <c r="D26" s="38"/>
      <c r="E26" s="25">
        <f ca="1">+E27-E3</f>
        <v>998929305.26999998</v>
      </c>
      <c r="F26" s="25">
        <f ca="1">+F27-F3</f>
        <v>1165867340.8299999</v>
      </c>
    </row>
    <row r="27" spans="1:6" ht="11.25" customHeight="1" x14ac:dyDescent="0.2">
      <c r="A27" s="102">
        <v>2000</v>
      </c>
      <c r="B27" s="103" t="s">
        <v>93</v>
      </c>
      <c r="C27" s="39"/>
      <c r="D27" s="39"/>
      <c r="E27" s="23">
        <f ca="1">-SUMIF(BC[],"2*",bc_2015)</f>
        <v>998929305.26999998</v>
      </c>
      <c r="F27" s="23">
        <f ca="1">-SUMIF(BC[],"2*",bc_2016)</f>
        <v>1165867340.8299999</v>
      </c>
    </row>
  </sheetData>
  <sheetProtection autoFilter="0"/>
  <mergeCells count="1">
    <mergeCell ref="A1:F1"/>
  </mergeCells>
  <dataValidations count="6">
    <dataValidation allowBlank="1" showInputMessage="1" showErrorMessage="1" prompt="Representa el saldo final del periodo inmediato anterior. (saldo del 31 de diciembre)."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dataValidation allowBlank="1" showInputMessage="1" showErrorMessage="1" prompt="Corresponde al número de cuenta al 4° nivel del Plan de Cuentas emitido por el CONAC (DOF 23/12/2015)."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 allowBlank="1" showInputMessage="1" showErrorMessage="1" prompt="Representa el saldo final del periodo. (correspondiente a la información financiera trimestral que se presenta)."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dataValidation allowBlank="1" showInputMessage="1" showErrorMessage="1" prompt="Representa el nombre del país o institución con la cual se contrató el financiamiento."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ataValidation allowBlank="1" showInputMessage="1" showErrorMessage="1" prompt="Representa la divisa en la cual fue contratado el financiamiento."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dataValidation allowBlank="1" showInputMessage="1" showErrorMessage="1" prompt="Corresponde al nombre o descripción de la cuenta de acuerdo al plan de cuentas emitido por el CONAC."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s>
  <pageMargins left="0.7" right="0.7" top="0.75" bottom="0.75" header="0.3" footer="0.3"/>
  <pageSetup scale="93" fitToHeight="0" orientation="portrait" r:id="rId1"/>
  <ignoredErrors>
    <ignoredError sqref="E3:F27"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showGridLines="0" workbookViewId="0">
      <selection activeCell="A33" sqref="A33"/>
    </sheetView>
  </sheetViews>
  <sheetFormatPr baseColWidth="10" defaultColWidth="9.28515625" defaultRowHeight="11.25" x14ac:dyDescent="0.2"/>
  <cols>
    <col min="1" max="1" width="47.28515625" style="104" customWidth="1"/>
    <col min="2" max="2" width="39.5703125" style="104" customWidth="1"/>
    <col min="3" max="256" width="9.28515625" style="104"/>
    <col min="257" max="257" width="47.28515625" style="104" customWidth="1"/>
    <col min="258" max="258" width="39.5703125" style="104" customWidth="1"/>
    <col min="259" max="512" width="9.28515625" style="104"/>
    <col min="513" max="513" width="47.28515625" style="104" customWidth="1"/>
    <col min="514" max="514" width="39.5703125" style="104" customWidth="1"/>
    <col min="515" max="768" width="9.28515625" style="104"/>
    <col min="769" max="769" width="47.28515625" style="104" customWidth="1"/>
    <col min="770" max="770" width="39.5703125" style="104" customWidth="1"/>
    <col min="771" max="1024" width="9.28515625" style="104"/>
    <col min="1025" max="1025" width="47.28515625" style="104" customWidth="1"/>
    <col min="1026" max="1026" width="39.5703125" style="104" customWidth="1"/>
    <col min="1027" max="1280" width="9.28515625" style="104"/>
    <col min="1281" max="1281" width="47.28515625" style="104" customWidth="1"/>
    <col min="1282" max="1282" width="39.5703125" style="104" customWidth="1"/>
    <col min="1283" max="1536" width="9.28515625" style="104"/>
    <col min="1537" max="1537" width="47.28515625" style="104" customWidth="1"/>
    <col min="1538" max="1538" width="39.5703125" style="104" customWidth="1"/>
    <col min="1539" max="1792" width="9.28515625" style="104"/>
    <col min="1793" max="1793" width="47.28515625" style="104" customWidth="1"/>
    <col min="1794" max="1794" width="39.5703125" style="104" customWidth="1"/>
    <col min="1795" max="2048" width="9.28515625" style="104"/>
    <col min="2049" max="2049" width="47.28515625" style="104" customWidth="1"/>
    <col min="2050" max="2050" width="39.5703125" style="104" customWidth="1"/>
    <col min="2051" max="2304" width="9.28515625" style="104"/>
    <col min="2305" max="2305" width="47.28515625" style="104" customWidth="1"/>
    <col min="2306" max="2306" width="39.5703125" style="104" customWidth="1"/>
    <col min="2307" max="2560" width="9.28515625" style="104"/>
    <col min="2561" max="2561" width="47.28515625" style="104" customWidth="1"/>
    <col min="2562" max="2562" width="39.5703125" style="104" customWidth="1"/>
    <col min="2563" max="2816" width="9.28515625" style="104"/>
    <col min="2817" max="2817" width="47.28515625" style="104" customWidth="1"/>
    <col min="2818" max="2818" width="39.5703125" style="104" customWidth="1"/>
    <col min="2819" max="3072" width="9.28515625" style="104"/>
    <col min="3073" max="3073" width="47.28515625" style="104" customWidth="1"/>
    <col min="3074" max="3074" width="39.5703125" style="104" customWidth="1"/>
    <col min="3075" max="3328" width="9.28515625" style="104"/>
    <col min="3329" max="3329" width="47.28515625" style="104" customWidth="1"/>
    <col min="3330" max="3330" width="39.5703125" style="104" customWidth="1"/>
    <col min="3331" max="3584" width="9.28515625" style="104"/>
    <col min="3585" max="3585" width="47.28515625" style="104" customWidth="1"/>
    <col min="3586" max="3586" width="39.5703125" style="104" customWidth="1"/>
    <col min="3587" max="3840" width="9.28515625" style="104"/>
    <col min="3841" max="3841" width="47.28515625" style="104" customWidth="1"/>
    <col min="3842" max="3842" width="39.5703125" style="104" customWidth="1"/>
    <col min="3843" max="4096" width="9.28515625" style="104"/>
    <col min="4097" max="4097" width="47.28515625" style="104" customWidth="1"/>
    <col min="4098" max="4098" width="39.5703125" style="104" customWidth="1"/>
    <col min="4099" max="4352" width="9.28515625" style="104"/>
    <col min="4353" max="4353" width="47.28515625" style="104" customWidth="1"/>
    <col min="4354" max="4354" width="39.5703125" style="104" customWidth="1"/>
    <col min="4355" max="4608" width="9.28515625" style="104"/>
    <col min="4609" max="4609" width="47.28515625" style="104" customWidth="1"/>
    <col min="4610" max="4610" width="39.5703125" style="104" customWidth="1"/>
    <col min="4611" max="4864" width="9.28515625" style="104"/>
    <col min="4865" max="4865" width="47.28515625" style="104" customWidth="1"/>
    <col min="4866" max="4866" width="39.5703125" style="104" customWidth="1"/>
    <col min="4867" max="5120" width="9.28515625" style="104"/>
    <col min="5121" max="5121" width="47.28515625" style="104" customWidth="1"/>
    <col min="5122" max="5122" width="39.5703125" style="104" customWidth="1"/>
    <col min="5123" max="5376" width="9.28515625" style="104"/>
    <col min="5377" max="5377" width="47.28515625" style="104" customWidth="1"/>
    <col min="5378" max="5378" width="39.5703125" style="104" customWidth="1"/>
    <col min="5379" max="5632" width="9.28515625" style="104"/>
    <col min="5633" max="5633" width="47.28515625" style="104" customWidth="1"/>
    <col min="5634" max="5634" width="39.5703125" style="104" customWidth="1"/>
    <col min="5635" max="5888" width="9.28515625" style="104"/>
    <col min="5889" max="5889" width="47.28515625" style="104" customWidth="1"/>
    <col min="5890" max="5890" width="39.5703125" style="104" customWidth="1"/>
    <col min="5891" max="6144" width="9.28515625" style="104"/>
    <col min="6145" max="6145" width="47.28515625" style="104" customWidth="1"/>
    <col min="6146" max="6146" width="39.5703125" style="104" customWidth="1"/>
    <col min="6147" max="6400" width="9.28515625" style="104"/>
    <col min="6401" max="6401" width="47.28515625" style="104" customWidth="1"/>
    <col min="6402" max="6402" width="39.5703125" style="104" customWidth="1"/>
    <col min="6403" max="6656" width="9.28515625" style="104"/>
    <col min="6657" max="6657" width="47.28515625" style="104" customWidth="1"/>
    <col min="6658" max="6658" width="39.5703125" style="104" customWidth="1"/>
    <col min="6659" max="6912" width="9.28515625" style="104"/>
    <col min="6913" max="6913" width="47.28515625" style="104" customWidth="1"/>
    <col min="6914" max="6914" width="39.5703125" style="104" customWidth="1"/>
    <col min="6915" max="7168" width="9.28515625" style="104"/>
    <col min="7169" max="7169" width="47.28515625" style="104" customWidth="1"/>
    <col min="7170" max="7170" width="39.5703125" style="104" customWidth="1"/>
    <col min="7171" max="7424" width="9.28515625" style="104"/>
    <col min="7425" max="7425" width="47.28515625" style="104" customWidth="1"/>
    <col min="7426" max="7426" width="39.5703125" style="104" customWidth="1"/>
    <col min="7427" max="7680" width="9.28515625" style="104"/>
    <col min="7681" max="7681" width="47.28515625" style="104" customWidth="1"/>
    <col min="7682" max="7682" width="39.5703125" style="104" customWidth="1"/>
    <col min="7683" max="7936" width="9.28515625" style="104"/>
    <col min="7937" max="7937" width="47.28515625" style="104" customWidth="1"/>
    <col min="7938" max="7938" width="39.5703125" style="104" customWidth="1"/>
    <col min="7939" max="8192" width="9.28515625" style="104"/>
    <col min="8193" max="8193" width="47.28515625" style="104" customWidth="1"/>
    <col min="8194" max="8194" width="39.5703125" style="104" customWidth="1"/>
    <col min="8195" max="8448" width="9.28515625" style="104"/>
    <col min="8449" max="8449" width="47.28515625" style="104" customWidth="1"/>
    <col min="8450" max="8450" width="39.5703125" style="104" customWidth="1"/>
    <col min="8451" max="8704" width="9.28515625" style="104"/>
    <col min="8705" max="8705" width="47.28515625" style="104" customWidth="1"/>
    <col min="8706" max="8706" width="39.5703125" style="104" customWidth="1"/>
    <col min="8707" max="8960" width="9.28515625" style="104"/>
    <col min="8961" max="8961" width="47.28515625" style="104" customWidth="1"/>
    <col min="8962" max="8962" width="39.5703125" style="104" customWidth="1"/>
    <col min="8963" max="9216" width="9.28515625" style="104"/>
    <col min="9217" max="9217" width="47.28515625" style="104" customWidth="1"/>
    <col min="9218" max="9218" width="39.5703125" style="104" customWidth="1"/>
    <col min="9219" max="9472" width="9.28515625" style="104"/>
    <col min="9473" max="9473" width="47.28515625" style="104" customWidth="1"/>
    <col min="9474" max="9474" width="39.5703125" style="104" customWidth="1"/>
    <col min="9475" max="9728" width="9.28515625" style="104"/>
    <col min="9729" max="9729" width="47.28515625" style="104" customWidth="1"/>
    <col min="9730" max="9730" width="39.5703125" style="104" customWidth="1"/>
    <col min="9731" max="9984" width="9.28515625" style="104"/>
    <col min="9985" max="9985" width="47.28515625" style="104" customWidth="1"/>
    <col min="9986" max="9986" width="39.5703125" style="104" customWidth="1"/>
    <col min="9987" max="10240" width="9.28515625" style="104"/>
    <col min="10241" max="10241" width="47.28515625" style="104" customWidth="1"/>
    <col min="10242" max="10242" width="39.5703125" style="104" customWidth="1"/>
    <col min="10243" max="10496" width="9.28515625" style="104"/>
    <col min="10497" max="10497" width="47.28515625" style="104" customWidth="1"/>
    <col min="10498" max="10498" width="39.5703125" style="104" customWidth="1"/>
    <col min="10499" max="10752" width="9.28515625" style="104"/>
    <col min="10753" max="10753" width="47.28515625" style="104" customWidth="1"/>
    <col min="10754" max="10754" width="39.5703125" style="104" customWidth="1"/>
    <col min="10755" max="11008" width="9.28515625" style="104"/>
    <col min="11009" max="11009" width="47.28515625" style="104" customWidth="1"/>
    <col min="11010" max="11010" width="39.5703125" style="104" customWidth="1"/>
    <col min="11011" max="11264" width="9.28515625" style="104"/>
    <col min="11265" max="11265" width="47.28515625" style="104" customWidth="1"/>
    <col min="11266" max="11266" width="39.5703125" style="104" customWidth="1"/>
    <col min="11267" max="11520" width="9.28515625" style="104"/>
    <col min="11521" max="11521" width="47.28515625" style="104" customWidth="1"/>
    <col min="11522" max="11522" width="39.5703125" style="104" customWidth="1"/>
    <col min="11523" max="11776" width="9.28515625" style="104"/>
    <col min="11777" max="11777" width="47.28515625" style="104" customWidth="1"/>
    <col min="11778" max="11778" width="39.5703125" style="104" customWidth="1"/>
    <col min="11779" max="12032" width="9.28515625" style="104"/>
    <col min="12033" max="12033" width="47.28515625" style="104" customWidth="1"/>
    <col min="12034" max="12034" width="39.5703125" style="104" customWidth="1"/>
    <col min="12035" max="12288" width="9.28515625" style="104"/>
    <col min="12289" max="12289" width="47.28515625" style="104" customWidth="1"/>
    <col min="12290" max="12290" width="39.5703125" style="104" customWidth="1"/>
    <col min="12291" max="12544" width="9.28515625" style="104"/>
    <col min="12545" max="12545" width="47.28515625" style="104" customWidth="1"/>
    <col min="12546" max="12546" width="39.5703125" style="104" customWidth="1"/>
    <col min="12547" max="12800" width="9.28515625" style="104"/>
    <col min="12801" max="12801" width="47.28515625" style="104" customWidth="1"/>
    <col min="12802" max="12802" width="39.5703125" style="104" customWidth="1"/>
    <col min="12803" max="13056" width="9.28515625" style="104"/>
    <col min="13057" max="13057" width="47.28515625" style="104" customWidth="1"/>
    <col min="13058" max="13058" width="39.5703125" style="104" customWidth="1"/>
    <col min="13059" max="13312" width="9.28515625" style="104"/>
    <col min="13313" max="13313" width="47.28515625" style="104" customWidth="1"/>
    <col min="13314" max="13314" width="39.5703125" style="104" customWidth="1"/>
    <col min="13315" max="13568" width="9.28515625" style="104"/>
    <col min="13569" max="13569" width="47.28515625" style="104" customWidth="1"/>
    <col min="13570" max="13570" width="39.5703125" style="104" customWidth="1"/>
    <col min="13571" max="13824" width="9.28515625" style="104"/>
    <col min="13825" max="13825" width="47.28515625" style="104" customWidth="1"/>
    <col min="13826" max="13826" width="39.5703125" style="104" customWidth="1"/>
    <col min="13827" max="14080" width="9.28515625" style="104"/>
    <col min="14081" max="14081" width="47.28515625" style="104" customWidth="1"/>
    <col min="14082" max="14082" width="39.5703125" style="104" customWidth="1"/>
    <col min="14083" max="14336" width="9.28515625" style="104"/>
    <col min="14337" max="14337" width="47.28515625" style="104" customWidth="1"/>
    <col min="14338" max="14338" width="39.5703125" style="104" customWidth="1"/>
    <col min="14339" max="14592" width="9.28515625" style="104"/>
    <col min="14593" max="14593" width="47.28515625" style="104" customWidth="1"/>
    <col min="14594" max="14594" width="39.5703125" style="104" customWidth="1"/>
    <col min="14595" max="14848" width="9.28515625" style="104"/>
    <col min="14849" max="14849" width="47.28515625" style="104" customWidth="1"/>
    <col min="14850" max="14850" width="39.5703125" style="104" customWidth="1"/>
    <col min="14851" max="15104" width="9.28515625" style="104"/>
    <col min="15105" max="15105" width="47.28515625" style="104" customWidth="1"/>
    <col min="15106" max="15106" width="39.5703125" style="104" customWidth="1"/>
    <col min="15107" max="15360" width="9.28515625" style="104"/>
    <col min="15361" max="15361" width="47.28515625" style="104" customWidth="1"/>
    <col min="15362" max="15362" width="39.5703125" style="104" customWidth="1"/>
    <col min="15363" max="15616" width="9.28515625" style="104"/>
    <col min="15617" max="15617" width="47.28515625" style="104" customWidth="1"/>
    <col min="15618" max="15618" width="39.5703125" style="104" customWidth="1"/>
    <col min="15619" max="15872" width="9.28515625" style="104"/>
    <col min="15873" max="15873" width="47.28515625" style="104" customWidth="1"/>
    <col min="15874" max="15874" width="39.5703125" style="104" customWidth="1"/>
    <col min="15875" max="16128" width="9.28515625" style="104"/>
    <col min="16129" max="16129" width="47.28515625" style="104" customWidth="1"/>
    <col min="16130" max="16130" width="39.5703125" style="104" customWidth="1"/>
    <col min="16131" max="16384" width="9.28515625" style="104"/>
  </cols>
  <sheetData>
    <row r="1" spans="1:2" ht="35.1" customHeight="1" x14ac:dyDescent="0.2">
      <c r="A1" s="246" t="str">
        <f>+Títulos!$B$2&amp;"
INFORME SOBRE PASIVOS CONTINGENTES
AL "&amp;Títulos!$B$3</f>
        <v>PODER JUDICIAL DEL ESTADO DE GUANAJUATO
INFORME SOBRE PASIVOS CONTINGENTES
AL 30 DE SEPTIEMBRE DE 2017</v>
      </c>
      <c r="B1" s="247"/>
    </row>
    <row r="2" spans="1:2" ht="15" customHeight="1" x14ac:dyDescent="0.2">
      <c r="A2" s="137" t="s">
        <v>1</v>
      </c>
      <c r="B2" s="137" t="s">
        <v>71</v>
      </c>
    </row>
    <row r="3" spans="1:2" x14ac:dyDescent="0.2">
      <c r="A3" s="11" t="s">
        <v>72</v>
      </c>
      <c r="B3" s="159" t="s">
        <v>241</v>
      </c>
    </row>
    <row r="4" spans="1:2" x14ac:dyDescent="0.2">
      <c r="A4" s="12"/>
      <c r="B4" s="160"/>
    </row>
    <row r="5" spans="1:2" x14ac:dyDescent="0.2">
      <c r="A5" s="14"/>
      <c r="B5" s="160"/>
    </row>
    <row r="6" spans="1:2" x14ac:dyDescent="0.2">
      <c r="A6" s="14"/>
      <c r="B6" s="160"/>
    </row>
    <row r="7" spans="1:2" x14ac:dyDescent="0.2">
      <c r="A7" s="14"/>
      <c r="B7" s="160"/>
    </row>
    <row r="8" spans="1:2" x14ac:dyDescent="0.2">
      <c r="A8" s="14"/>
      <c r="B8" s="160"/>
    </row>
    <row r="9" spans="1:2" x14ac:dyDescent="0.2">
      <c r="A9" s="12"/>
      <c r="B9" s="160"/>
    </row>
    <row r="10" spans="1:2" x14ac:dyDescent="0.2">
      <c r="A10" s="11" t="s">
        <v>73</v>
      </c>
      <c r="B10" s="160" t="s">
        <v>241</v>
      </c>
    </row>
    <row r="11" spans="1:2" x14ac:dyDescent="0.2">
      <c r="A11" s="14"/>
      <c r="B11" s="160"/>
    </row>
    <row r="12" spans="1:2" x14ac:dyDescent="0.2">
      <c r="A12" s="14"/>
      <c r="B12" s="160"/>
    </row>
    <row r="13" spans="1:2" x14ac:dyDescent="0.2">
      <c r="A13" s="14"/>
      <c r="B13" s="160"/>
    </row>
    <row r="14" spans="1:2" x14ac:dyDescent="0.2">
      <c r="A14" s="14"/>
      <c r="B14" s="160"/>
    </row>
    <row r="15" spans="1:2" x14ac:dyDescent="0.2">
      <c r="A15" s="12"/>
      <c r="B15" s="160"/>
    </row>
    <row r="16" spans="1:2" x14ac:dyDescent="0.2">
      <c r="A16" s="12"/>
      <c r="B16" s="160"/>
    </row>
    <row r="17" spans="1:2" x14ac:dyDescent="0.2">
      <c r="A17" s="12"/>
      <c r="B17" s="160"/>
    </row>
    <row r="18" spans="1:2" x14ac:dyDescent="0.2">
      <c r="A18" s="12"/>
      <c r="B18" s="160"/>
    </row>
    <row r="19" spans="1:2" x14ac:dyDescent="0.2">
      <c r="A19" s="11" t="s">
        <v>74</v>
      </c>
      <c r="B19" s="160" t="s">
        <v>241</v>
      </c>
    </row>
    <row r="20" spans="1:2" x14ac:dyDescent="0.2">
      <c r="A20" s="14"/>
      <c r="B20" s="160"/>
    </row>
    <row r="21" spans="1:2" x14ac:dyDescent="0.2">
      <c r="A21" s="15"/>
      <c r="B21" s="160"/>
    </row>
    <row r="22" spans="1:2" x14ac:dyDescent="0.2">
      <c r="A22" s="14"/>
      <c r="B22" s="160"/>
    </row>
    <row r="23" spans="1:2" x14ac:dyDescent="0.2">
      <c r="A23" s="12"/>
      <c r="B23" s="160"/>
    </row>
    <row r="24" spans="1:2" x14ac:dyDescent="0.2">
      <c r="A24" s="12"/>
      <c r="B24" s="160"/>
    </row>
    <row r="25" spans="1:2" x14ac:dyDescent="0.2">
      <c r="A25" s="12"/>
      <c r="B25" s="160"/>
    </row>
    <row r="26" spans="1:2" x14ac:dyDescent="0.2">
      <c r="A26" s="12"/>
      <c r="B26" s="160"/>
    </row>
    <row r="27" spans="1:2" x14ac:dyDescent="0.2">
      <c r="A27" s="11" t="s">
        <v>75</v>
      </c>
      <c r="B27" s="160" t="s">
        <v>241</v>
      </c>
    </row>
    <row r="28" spans="1:2" x14ac:dyDescent="0.2">
      <c r="A28" s="12"/>
      <c r="B28" s="160"/>
    </row>
    <row r="29" spans="1:2" x14ac:dyDescent="0.2">
      <c r="A29" s="12"/>
      <c r="B29" s="160"/>
    </row>
    <row r="30" spans="1:2" x14ac:dyDescent="0.2">
      <c r="A30" s="12"/>
      <c r="B30" s="160"/>
    </row>
    <row r="31" spans="1:2" x14ac:dyDescent="0.2">
      <c r="A31" s="17"/>
      <c r="B31" s="161"/>
    </row>
  </sheetData>
  <sheetProtection formatCells="0" formatColumns="0" formatRows="0" insertRows="0" deleteRows="0" autoFilter="0"/>
  <mergeCells count="1">
    <mergeCell ref="A1:B1"/>
  </mergeCells>
  <dataValidations count="5">
    <dataValidation allowBlank="1" showInputMessage="1" showErrorMessage="1" prompt="El tipo de pasivo contingente." sqref="WVI98304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A2"/>
    <dataValidation allowBlank="1" showInputMessage="1" showErrorMessage="1" prompt="Descripción del pasivo contingente." sqref="WVJ98304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B2"/>
    <dataValidation allowBlank="1" showInputMessage="1" showErrorMessage="1" prompt="Asignaciones para el pago de pensionistas y jubilados o a sus familiares, así como los pagos adicionales derivados de compromisos contractuales a personal retirado. (DOF 2-dic-09)" sqref="WVI98306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65563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A131099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A196635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A262171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A327707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A393243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A458779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A524315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A589851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A655387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A720923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A786459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A851995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A917531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A983067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dataValidation allowBlank="1" showInputMessage="1" showErrorMessage="1" prompt="Corresponde a la responsabilidad subsidiaria o solidadaria que adquiere un ente público ante un acreedor por el otorgamiento de céditos a un tercero (DOF 9-dic-09)" sqref="WLM983054 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A65557 IW65557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A131093 IW131093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A196629 IW196629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A262165 IW262165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A327701 IW327701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A393237 IW393237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A458773 IW458773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A524309 IW524309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A589845 IW589845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A655381 IW655381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A720917 IW720917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A786453 IW786453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A851989 IW851989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A917525 IW917525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A983061 IW983061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WVI983061 WVI983054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50 IW65550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A131086 IW131086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A196622 IW196622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A262158 IW262158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A327694 IW327694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A393230 IW393230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A458766 IW458766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A524302 IW524302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A589838 IW589838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A655374 IW655374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A720910 IW720910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A786446 IW786446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A851982 IW851982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A917518 IW917518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A983054 IW983054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UEK983054 UOG983054 UYC983054 VHY983054 VRU983054 WBQ983054"/>
    <dataValidation allowBlank="1" showInputMessage="1" showErrorMessage="1" prompt="Representa las demandas  interpuestas por el ente público contra terceros o viceversa (DOF 9-dic-09)" sqref="WVI983048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4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A131080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A196616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A262152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A327688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A393224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A458760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A524296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A589832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A655368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A720904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A786440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A851976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A917512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A983048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dataValidations>
  <pageMargins left="0.7" right="0.7" top="0.75" bottom="0.75" header="0.3" footer="0.3"/>
  <pageSetup scale="9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2"/>
  <sheetViews>
    <sheetView workbookViewId="0">
      <selection sqref="A1:R422"/>
    </sheetView>
  </sheetViews>
  <sheetFormatPr baseColWidth="10" defaultRowHeight="15" x14ac:dyDescent="0.25"/>
  <cols>
    <col min="1" max="1" width="46.42578125" bestFit="1" customWidth="1"/>
    <col min="2" max="2" width="16.140625" bestFit="1" customWidth="1"/>
    <col min="3" max="4" width="17.140625" bestFit="1" customWidth="1"/>
    <col min="5" max="5" width="16.140625" bestFit="1" customWidth="1"/>
    <col min="6" max="6" width="14.42578125" bestFit="1" customWidth="1"/>
    <col min="7" max="7" width="46.42578125" bestFit="1" customWidth="1"/>
    <col min="8" max="8" width="16.140625" bestFit="1" customWidth="1"/>
    <col min="9" max="10" width="17.140625" bestFit="1" customWidth="1"/>
    <col min="11" max="11" width="16.140625" bestFit="1" customWidth="1"/>
    <col min="12" max="12" width="14.42578125" bestFit="1" customWidth="1"/>
    <col min="13" max="13" width="46.42578125" bestFit="1" customWidth="1"/>
    <col min="14" max="14" width="16.140625" bestFit="1" customWidth="1"/>
    <col min="15" max="16" width="17.140625" bestFit="1" customWidth="1"/>
    <col min="17" max="17" width="16.140625" bestFit="1" customWidth="1"/>
    <col min="18" max="18" width="14.42578125" bestFit="1" customWidth="1"/>
  </cols>
  <sheetData>
    <row r="1" spans="1:18" x14ac:dyDescent="0.25">
      <c r="A1" s="162" t="s">
        <v>1299</v>
      </c>
      <c r="B1" s="163" t="s">
        <v>1300</v>
      </c>
      <c r="C1" s="163" t="s">
        <v>1198</v>
      </c>
      <c r="D1" s="163" t="s">
        <v>1199</v>
      </c>
      <c r="E1" s="163" t="s">
        <v>1200</v>
      </c>
      <c r="F1" s="163" t="s">
        <v>1201</v>
      </c>
      <c r="G1" s="162" t="s">
        <v>1299</v>
      </c>
      <c r="H1" s="163" t="s">
        <v>1301</v>
      </c>
      <c r="I1" s="163" t="s">
        <v>1198</v>
      </c>
      <c r="J1" s="163" t="s">
        <v>1199</v>
      </c>
      <c r="K1" s="163" t="s">
        <v>1200</v>
      </c>
      <c r="L1" s="163" t="s">
        <v>1201</v>
      </c>
      <c r="M1" s="162" t="s">
        <v>1299</v>
      </c>
      <c r="N1" s="163" t="s">
        <v>1302</v>
      </c>
      <c r="O1" s="163" t="s">
        <v>1198</v>
      </c>
      <c r="P1" s="163" t="s">
        <v>1199</v>
      </c>
      <c r="Q1" s="163" t="s">
        <v>1200</v>
      </c>
      <c r="R1" s="163" t="s">
        <v>1201</v>
      </c>
    </row>
    <row r="2" spans="1:18" x14ac:dyDescent="0.25">
      <c r="A2" s="164" t="s">
        <v>908</v>
      </c>
      <c r="B2" s="171">
        <v>0</v>
      </c>
      <c r="C2" s="171">
        <v>29764953642.610001</v>
      </c>
      <c r="D2" s="172">
        <v>-29764953642.610001</v>
      </c>
      <c r="E2" s="171">
        <v>0</v>
      </c>
      <c r="F2" s="171">
        <v>0</v>
      </c>
      <c r="G2" s="164" t="s">
        <v>908</v>
      </c>
      <c r="H2" s="171">
        <v>0</v>
      </c>
      <c r="I2" s="171">
        <v>25446538912.080002</v>
      </c>
      <c r="J2" s="172">
        <v>-25446538912.080002</v>
      </c>
      <c r="K2" s="171">
        <v>0</v>
      </c>
      <c r="L2" s="171">
        <v>0</v>
      </c>
      <c r="M2" s="164" t="s">
        <v>908</v>
      </c>
      <c r="N2" s="171">
        <v>0</v>
      </c>
      <c r="O2" s="171">
        <v>22979024694.849998</v>
      </c>
      <c r="P2" s="172">
        <v>-22979024694.849998</v>
      </c>
      <c r="Q2" s="171">
        <v>0</v>
      </c>
      <c r="R2" s="171">
        <v>0</v>
      </c>
    </row>
    <row r="3" spans="1:18" x14ac:dyDescent="0.25">
      <c r="A3" s="165" t="s">
        <v>523</v>
      </c>
      <c r="B3" s="173">
        <v>2312660812.21</v>
      </c>
      <c r="C3" s="173">
        <v>29361213375.73</v>
      </c>
      <c r="D3" s="174">
        <v>-29358360203.459999</v>
      </c>
      <c r="E3" s="173">
        <v>2315513984.48</v>
      </c>
      <c r="F3" s="173">
        <v>2853172.27</v>
      </c>
      <c r="G3" s="165" t="s">
        <v>523</v>
      </c>
      <c r="H3" s="173">
        <v>2315513984.48</v>
      </c>
      <c r="I3" s="173">
        <v>25035344875.580002</v>
      </c>
      <c r="J3" s="174">
        <v>-25051064616.98</v>
      </c>
      <c r="K3" s="173">
        <v>2299794243.0799999</v>
      </c>
      <c r="L3" s="173">
        <v>-15719741.4</v>
      </c>
      <c r="M3" s="165" t="s">
        <v>523</v>
      </c>
      <c r="N3" s="173">
        <v>2299794243.0799999</v>
      </c>
      <c r="O3" s="173">
        <v>22035004146.27</v>
      </c>
      <c r="P3" s="174">
        <v>-22058189743.470001</v>
      </c>
      <c r="Q3" s="173">
        <v>2276608645.8800001</v>
      </c>
      <c r="R3" s="173">
        <v>-23185597.199999999</v>
      </c>
    </row>
    <row r="4" spans="1:18" x14ac:dyDescent="0.25">
      <c r="A4" s="165" t="s">
        <v>524</v>
      </c>
      <c r="B4" s="173">
        <v>776661693.94000006</v>
      </c>
      <c r="C4" s="173">
        <v>29339074908.919998</v>
      </c>
      <c r="D4" s="174">
        <v>-29343179730.82</v>
      </c>
      <c r="E4" s="173">
        <v>772556872.03999996</v>
      </c>
      <c r="F4" s="173">
        <v>-4104821.9</v>
      </c>
      <c r="G4" s="165" t="s">
        <v>524</v>
      </c>
      <c r="H4" s="173">
        <v>772556872.03999996</v>
      </c>
      <c r="I4" s="173">
        <v>25012529304.73</v>
      </c>
      <c r="J4" s="174">
        <v>-25033895209.290001</v>
      </c>
      <c r="K4" s="173">
        <v>751190967.48000002</v>
      </c>
      <c r="L4" s="173">
        <v>-21365904.559999999</v>
      </c>
      <c r="M4" s="165" t="s">
        <v>524</v>
      </c>
      <c r="N4" s="173">
        <v>751190967.48000002</v>
      </c>
      <c r="O4" s="173">
        <v>21998581779.580002</v>
      </c>
      <c r="P4" s="174">
        <v>-22040080238.93</v>
      </c>
      <c r="Q4" s="173">
        <v>709692508.13</v>
      </c>
      <c r="R4" s="173">
        <v>-41498459.350000001</v>
      </c>
    </row>
    <row r="5" spans="1:18" x14ac:dyDescent="0.25">
      <c r="A5" s="165" t="s">
        <v>525</v>
      </c>
      <c r="B5" s="173">
        <v>745978672.85000002</v>
      </c>
      <c r="C5" s="173">
        <v>29231510872.98</v>
      </c>
      <c r="D5" s="174">
        <v>-29226079140.900002</v>
      </c>
      <c r="E5" s="173">
        <v>751410404.92999995</v>
      </c>
      <c r="F5" s="173">
        <v>5431732.0800000001</v>
      </c>
      <c r="G5" s="165" t="s">
        <v>525</v>
      </c>
      <c r="H5" s="173">
        <v>751410404.92999995</v>
      </c>
      <c r="I5" s="173">
        <v>24890173626.400002</v>
      </c>
      <c r="J5" s="174">
        <v>-24912029426.529999</v>
      </c>
      <c r="K5" s="173">
        <v>729554604.79999995</v>
      </c>
      <c r="L5" s="173">
        <v>-21855800.129999999</v>
      </c>
      <c r="M5" s="165" t="s">
        <v>525</v>
      </c>
      <c r="N5" s="173">
        <v>729554604.79999995</v>
      </c>
      <c r="O5" s="173">
        <v>21748979945.16</v>
      </c>
      <c r="P5" s="174">
        <v>-21791837545.970001</v>
      </c>
      <c r="Q5" s="173">
        <v>686697003.99000001</v>
      </c>
      <c r="R5" s="173">
        <v>-42857600.810000002</v>
      </c>
    </row>
    <row r="6" spans="1:18" x14ac:dyDescent="0.25">
      <c r="A6" s="165" t="s">
        <v>526</v>
      </c>
      <c r="B6" s="173">
        <v>1681562.18</v>
      </c>
      <c r="C6" s="173">
        <v>15045731409</v>
      </c>
      <c r="D6" s="174">
        <v>-15046388133.209999</v>
      </c>
      <c r="E6" s="173">
        <v>1024837.97</v>
      </c>
      <c r="F6" s="173">
        <v>-656724.21</v>
      </c>
      <c r="G6" s="165" t="s">
        <v>526</v>
      </c>
      <c r="H6" s="173">
        <v>1024837.97</v>
      </c>
      <c r="I6" s="173">
        <v>13348431866.540001</v>
      </c>
      <c r="J6" s="174">
        <v>-13347830080.93</v>
      </c>
      <c r="K6" s="173">
        <v>1626623.58</v>
      </c>
      <c r="L6" s="173">
        <v>601785.61</v>
      </c>
      <c r="M6" s="165" t="s">
        <v>526</v>
      </c>
      <c r="N6" s="173">
        <v>1626623.58</v>
      </c>
      <c r="O6" s="173">
        <v>11989549212.379999</v>
      </c>
      <c r="P6" s="174">
        <v>-11983145687.85</v>
      </c>
      <c r="Q6" s="173">
        <v>8030148.1100000003</v>
      </c>
      <c r="R6" s="173">
        <v>6403524.5300000003</v>
      </c>
    </row>
    <row r="7" spans="1:18" x14ac:dyDescent="0.25">
      <c r="A7" s="40" t="s">
        <v>909</v>
      </c>
      <c r="B7" s="175">
        <v>422960.43</v>
      </c>
      <c r="C7" s="175">
        <v>2052824375.9400001</v>
      </c>
      <c r="D7" s="176">
        <v>-2053181069.1800001</v>
      </c>
      <c r="E7" s="175">
        <v>66267.19</v>
      </c>
      <c r="F7" s="175">
        <v>-356693.24</v>
      </c>
      <c r="G7" s="40" t="s">
        <v>909</v>
      </c>
      <c r="H7" s="175">
        <v>66267.19</v>
      </c>
      <c r="I7" s="175">
        <v>1369810645.5799999</v>
      </c>
      <c r="J7" s="176">
        <v>-1368208444.23</v>
      </c>
      <c r="K7" s="175">
        <v>1668468.54</v>
      </c>
      <c r="L7" s="175">
        <v>1602201.35</v>
      </c>
      <c r="M7" s="40" t="s">
        <v>909</v>
      </c>
      <c r="N7" s="175">
        <v>1668468.54</v>
      </c>
      <c r="O7" s="175">
        <v>1436275961.3499999</v>
      </c>
      <c r="P7" s="176">
        <v>-1437699307.9300001</v>
      </c>
      <c r="Q7" s="175">
        <v>245121.96</v>
      </c>
      <c r="R7" s="175">
        <v>-1423346.58</v>
      </c>
    </row>
    <row r="8" spans="1:18" x14ac:dyDescent="0.25">
      <c r="A8" s="40" t="s">
        <v>910</v>
      </c>
      <c r="B8" s="175">
        <v>0</v>
      </c>
      <c r="C8" s="175">
        <v>2052794113.3800001</v>
      </c>
      <c r="D8" s="176">
        <v>-2052794113.3800001</v>
      </c>
      <c r="E8" s="175">
        <v>0</v>
      </c>
      <c r="F8" s="175">
        <v>0</v>
      </c>
      <c r="G8" s="40" t="s">
        <v>910</v>
      </c>
      <c r="H8" s="175">
        <v>0</v>
      </c>
      <c r="I8" s="175">
        <v>1275191735.5799999</v>
      </c>
      <c r="J8" s="176">
        <v>-1275191735.5799999</v>
      </c>
      <c r="K8" s="175">
        <v>0</v>
      </c>
      <c r="L8" s="175">
        <v>0</v>
      </c>
      <c r="M8" s="40" t="s">
        <v>910</v>
      </c>
      <c r="N8" s="175">
        <v>0</v>
      </c>
      <c r="O8" s="175">
        <v>1436278051.5699999</v>
      </c>
      <c r="P8" s="176">
        <v>-1436278051.5699999</v>
      </c>
      <c r="Q8" s="175">
        <v>0</v>
      </c>
      <c r="R8" s="175">
        <v>0</v>
      </c>
    </row>
    <row r="9" spans="1:18" x14ac:dyDescent="0.25">
      <c r="A9" s="40" t="s">
        <v>911</v>
      </c>
      <c r="B9" s="175">
        <v>-274589.88</v>
      </c>
      <c r="C9" s="175">
        <v>1975071645.76</v>
      </c>
      <c r="D9" s="176">
        <v>-1974797455.8800001</v>
      </c>
      <c r="E9" s="175">
        <v>-400</v>
      </c>
      <c r="F9" s="175">
        <v>274189.88</v>
      </c>
      <c r="G9" s="40" t="s">
        <v>911</v>
      </c>
      <c r="H9" s="175">
        <v>-400</v>
      </c>
      <c r="I9" s="175">
        <v>1305556794.9200001</v>
      </c>
      <c r="J9" s="176">
        <v>-1306512550.0899999</v>
      </c>
      <c r="K9" s="175">
        <v>-956155.17</v>
      </c>
      <c r="L9" s="175">
        <v>-955755.17</v>
      </c>
      <c r="M9" s="40" t="s">
        <v>911</v>
      </c>
      <c r="N9" s="175">
        <v>-956155.17</v>
      </c>
      <c r="O9" s="175">
        <v>1516742207.9300001</v>
      </c>
      <c r="P9" s="176">
        <v>-1515898366.1900001</v>
      </c>
      <c r="Q9" s="175">
        <v>-112313.43</v>
      </c>
      <c r="R9" s="175">
        <v>843841.74</v>
      </c>
    </row>
    <row r="10" spans="1:18" x14ac:dyDescent="0.25">
      <c r="A10" s="40" t="s">
        <v>912</v>
      </c>
      <c r="B10" s="175">
        <v>39652.03</v>
      </c>
      <c r="C10" s="175">
        <v>2511000</v>
      </c>
      <c r="D10" s="176">
        <v>-2521833.09</v>
      </c>
      <c r="E10" s="175">
        <v>28818.94</v>
      </c>
      <c r="F10" s="175">
        <v>-10833.09</v>
      </c>
      <c r="G10" s="40" t="s">
        <v>912</v>
      </c>
      <c r="H10" s="175">
        <v>28818.94</v>
      </c>
      <c r="I10" s="175">
        <v>2520719.35</v>
      </c>
      <c r="J10" s="176">
        <v>-2521679.39</v>
      </c>
      <c r="K10" s="175">
        <v>27858.9</v>
      </c>
      <c r="L10" s="175">
        <v>-960.04</v>
      </c>
      <c r="M10" s="40" t="s">
        <v>912</v>
      </c>
      <c r="N10" s="175">
        <v>27858.9</v>
      </c>
      <c r="O10" s="175">
        <v>8165000</v>
      </c>
      <c r="P10" s="176">
        <v>-8152844.9500000002</v>
      </c>
      <c r="Q10" s="175">
        <v>40013.949999999997</v>
      </c>
      <c r="R10" s="175">
        <v>12155.05</v>
      </c>
    </row>
    <row r="11" spans="1:18" x14ac:dyDescent="0.25">
      <c r="A11" s="40" t="s">
        <v>913</v>
      </c>
      <c r="B11" s="175">
        <v>0</v>
      </c>
      <c r="C11" s="175">
        <v>2511000</v>
      </c>
      <c r="D11" s="176">
        <v>-2511000</v>
      </c>
      <c r="E11" s="175">
        <v>0</v>
      </c>
      <c r="F11" s="175">
        <v>0</v>
      </c>
      <c r="G11" s="40" t="s">
        <v>913</v>
      </c>
      <c r="H11" s="175">
        <v>0</v>
      </c>
      <c r="I11" s="175">
        <v>2520000</v>
      </c>
      <c r="J11" s="176">
        <v>-2520000</v>
      </c>
      <c r="K11" s="175">
        <v>0</v>
      </c>
      <c r="L11" s="175">
        <v>0</v>
      </c>
      <c r="M11" s="40" t="s">
        <v>913</v>
      </c>
      <c r="N11" s="175">
        <v>0</v>
      </c>
      <c r="O11" s="175">
        <v>12695000</v>
      </c>
      <c r="P11" s="176">
        <v>-12695000</v>
      </c>
      <c r="Q11" s="175">
        <v>0</v>
      </c>
      <c r="R11" s="175">
        <v>0</v>
      </c>
    </row>
    <row r="12" spans="1:18" x14ac:dyDescent="0.25">
      <c r="A12" s="40" t="s">
        <v>914</v>
      </c>
      <c r="B12" s="175">
        <v>0</v>
      </c>
      <c r="C12" s="175">
        <v>2521833.09</v>
      </c>
      <c r="D12" s="176">
        <v>-2521833.09</v>
      </c>
      <c r="E12" s="175">
        <v>0</v>
      </c>
      <c r="F12" s="175">
        <v>0</v>
      </c>
      <c r="G12" s="40" t="s">
        <v>914</v>
      </c>
      <c r="H12" s="175">
        <v>0</v>
      </c>
      <c r="I12" s="175">
        <v>2522398.7400000002</v>
      </c>
      <c r="J12" s="176">
        <v>-2522398.7400000002</v>
      </c>
      <c r="K12" s="175">
        <v>0</v>
      </c>
      <c r="L12" s="175">
        <v>0</v>
      </c>
      <c r="M12" s="40" t="s">
        <v>914</v>
      </c>
      <c r="N12" s="175">
        <v>0</v>
      </c>
      <c r="O12" s="175">
        <v>8163310.2199999997</v>
      </c>
      <c r="P12" s="176">
        <v>-8163310.2199999997</v>
      </c>
      <c r="Q12" s="175">
        <v>0</v>
      </c>
      <c r="R12" s="175">
        <v>0</v>
      </c>
    </row>
    <row r="13" spans="1:18" x14ac:dyDescent="0.25">
      <c r="A13" s="40" t="s">
        <v>915</v>
      </c>
      <c r="B13" s="175">
        <v>7100.33</v>
      </c>
      <c r="C13" s="175">
        <v>0</v>
      </c>
      <c r="D13" s="176">
        <v>0</v>
      </c>
      <c r="E13" s="175">
        <v>7100.33</v>
      </c>
      <c r="F13" s="175">
        <v>0</v>
      </c>
      <c r="G13" s="40" t="s">
        <v>915</v>
      </c>
      <c r="H13" s="175">
        <v>7100.33</v>
      </c>
      <c r="I13" s="175">
        <v>14.5</v>
      </c>
      <c r="J13" s="176">
        <v>0</v>
      </c>
      <c r="K13" s="175">
        <v>7114.83</v>
      </c>
      <c r="L13" s="175">
        <v>14.5</v>
      </c>
      <c r="M13" s="40" t="s">
        <v>915</v>
      </c>
      <c r="N13" s="175">
        <v>7114.83</v>
      </c>
      <c r="O13" s="175">
        <v>14.5</v>
      </c>
      <c r="P13" s="176">
        <v>-29</v>
      </c>
      <c r="Q13" s="175">
        <v>7100.33</v>
      </c>
      <c r="R13" s="175">
        <v>-14.5</v>
      </c>
    </row>
    <row r="14" spans="1:18" x14ac:dyDescent="0.25">
      <c r="A14" s="40" t="s">
        <v>1204</v>
      </c>
      <c r="B14" s="175">
        <v>0</v>
      </c>
      <c r="C14" s="175">
        <v>0</v>
      </c>
      <c r="D14" s="176">
        <v>0</v>
      </c>
      <c r="E14" s="175">
        <v>0</v>
      </c>
      <c r="F14" s="175">
        <v>0</v>
      </c>
      <c r="G14" s="40" t="s">
        <v>1204</v>
      </c>
      <c r="H14" s="175">
        <v>0</v>
      </c>
      <c r="I14" s="175">
        <v>14.5</v>
      </c>
      <c r="J14" s="176">
        <v>-14.5</v>
      </c>
      <c r="K14" s="175">
        <v>0</v>
      </c>
      <c r="L14" s="175">
        <v>0</v>
      </c>
      <c r="M14" s="40" t="s">
        <v>1204</v>
      </c>
      <c r="N14" s="175">
        <v>0</v>
      </c>
      <c r="O14" s="175">
        <v>14.5</v>
      </c>
      <c r="P14" s="176">
        <v>-14.5</v>
      </c>
      <c r="Q14" s="175">
        <v>0</v>
      </c>
      <c r="R14" s="175">
        <v>0</v>
      </c>
    </row>
    <row r="15" spans="1:18" x14ac:dyDescent="0.25">
      <c r="A15" s="40" t="s">
        <v>1205</v>
      </c>
      <c r="B15" s="175">
        <v>0</v>
      </c>
      <c r="C15" s="175">
        <v>0</v>
      </c>
      <c r="D15" s="176">
        <v>0</v>
      </c>
      <c r="E15" s="175">
        <v>0</v>
      </c>
      <c r="F15" s="175">
        <v>0</v>
      </c>
      <c r="G15" s="40" t="s">
        <v>1205</v>
      </c>
      <c r="H15" s="175">
        <v>0</v>
      </c>
      <c r="I15" s="175">
        <v>0</v>
      </c>
      <c r="J15" s="176">
        <v>0</v>
      </c>
      <c r="K15" s="175">
        <v>0</v>
      </c>
      <c r="L15" s="175">
        <v>0</v>
      </c>
      <c r="M15" s="40" t="s">
        <v>1205</v>
      </c>
      <c r="N15" s="175">
        <v>0</v>
      </c>
      <c r="O15" s="175">
        <v>29</v>
      </c>
      <c r="P15" s="176">
        <v>-29</v>
      </c>
      <c r="Q15" s="175">
        <v>0</v>
      </c>
      <c r="R15" s="175">
        <v>0</v>
      </c>
    </row>
    <row r="16" spans="1:18" x14ac:dyDescent="0.25">
      <c r="A16" s="40" t="s">
        <v>916</v>
      </c>
      <c r="B16" s="175">
        <v>22825.62</v>
      </c>
      <c r="C16" s="175">
        <v>12501008.060000001</v>
      </c>
      <c r="D16" s="176">
        <v>-6295704.3399999999</v>
      </c>
      <c r="E16" s="175">
        <v>6228129.3399999999</v>
      </c>
      <c r="F16" s="175">
        <v>6205303.7199999997</v>
      </c>
      <c r="G16" s="40" t="s">
        <v>916</v>
      </c>
      <c r="H16" s="175">
        <v>6228129.3399999999</v>
      </c>
      <c r="I16" s="175">
        <v>12361717.630000001</v>
      </c>
      <c r="J16" s="176">
        <v>-18542526.370000001</v>
      </c>
      <c r="K16" s="175">
        <v>47320.6</v>
      </c>
      <c r="L16" s="175">
        <v>-6180808.7400000002</v>
      </c>
      <c r="M16" s="40" t="s">
        <v>916</v>
      </c>
      <c r="N16" s="175">
        <v>47320.6</v>
      </c>
      <c r="O16" s="175">
        <v>41005007.270000003</v>
      </c>
      <c r="P16" s="176">
        <v>-41026143.439999998</v>
      </c>
      <c r="Q16" s="175">
        <v>26184.43</v>
      </c>
      <c r="R16" s="175">
        <v>-21136.17</v>
      </c>
    </row>
    <row r="17" spans="1:18" x14ac:dyDescent="0.25">
      <c r="A17" s="40" t="s">
        <v>917</v>
      </c>
      <c r="B17" s="175">
        <v>0</v>
      </c>
      <c r="C17" s="175">
        <v>12501008.060000001</v>
      </c>
      <c r="D17" s="176">
        <v>-12501008.060000001</v>
      </c>
      <c r="E17" s="175">
        <v>0</v>
      </c>
      <c r="F17" s="175">
        <v>0</v>
      </c>
      <c r="G17" s="40" t="s">
        <v>917</v>
      </c>
      <c r="H17" s="175">
        <v>0</v>
      </c>
      <c r="I17" s="175">
        <v>12355003.689999999</v>
      </c>
      <c r="J17" s="176">
        <v>-12355003.689999999</v>
      </c>
      <c r="K17" s="175">
        <v>0</v>
      </c>
      <c r="L17" s="175">
        <v>0</v>
      </c>
      <c r="M17" s="40" t="s">
        <v>917</v>
      </c>
      <c r="N17" s="175">
        <v>0</v>
      </c>
      <c r="O17" s="175">
        <v>64395007.270000003</v>
      </c>
      <c r="P17" s="176">
        <v>-64395007.270000003</v>
      </c>
      <c r="Q17" s="175">
        <v>0</v>
      </c>
      <c r="R17" s="175">
        <v>0</v>
      </c>
    </row>
    <row r="18" spans="1:18" x14ac:dyDescent="0.25">
      <c r="A18" s="40" t="s">
        <v>918</v>
      </c>
      <c r="B18" s="175">
        <v>0</v>
      </c>
      <c r="C18" s="175">
        <v>6295704.3399999999</v>
      </c>
      <c r="D18" s="176">
        <v>-12498047.76</v>
      </c>
      <c r="E18" s="175">
        <v>-6202343.4199999999</v>
      </c>
      <c r="F18" s="175">
        <v>-6202343.4199999999</v>
      </c>
      <c r="G18" s="40" t="s">
        <v>918</v>
      </c>
      <c r="H18" s="175">
        <v>-6202343.4199999999</v>
      </c>
      <c r="I18" s="175">
        <v>18553407.640000001</v>
      </c>
      <c r="J18" s="176">
        <v>-12351064.220000001</v>
      </c>
      <c r="K18" s="175">
        <v>0</v>
      </c>
      <c r="L18" s="175">
        <v>6202343.4199999999</v>
      </c>
      <c r="M18" s="40" t="s">
        <v>918</v>
      </c>
      <c r="N18" s="175">
        <v>0</v>
      </c>
      <c r="O18" s="175">
        <v>41031216.159999996</v>
      </c>
      <c r="P18" s="176">
        <v>-41031216.159999996</v>
      </c>
      <c r="Q18" s="175">
        <v>0</v>
      </c>
      <c r="R18" s="175">
        <v>0</v>
      </c>
    </row>
    <row r="19" spans="1:18" x14ac:dyDescent="0.25">
      <c r="A19" s="40" t="s">
        <v>919</v>
      </c>
      <c r="B19" s="175">
        <v>156893.54999999999</v>
      </c>
      <c r="C19" s="175">
        <v>7129151.9800000004</v>
      </c>
      <c r="D19" s="176">
        <v>-6492962.79</v>
      </c>
      <c r="E19" s="175">
        <v>793082.74</v>
      </c>
      <c r="F19" s="175">
        <v>636189.18999999994</v>
      </c>
      <c r="G19" s="40" t="s">
        <v>919</v>
      </c>
      <c r="H19" s="175">
        <v>793082.74</v>
      </c>
      <c r="I19" s="175">
        <v>3674204.53</v>
      </c>
      <c r="J19" s="176">
        <v>-4030907.13</v>
      </c>
      <c r="K19" s="175">
        <v>436380.14</v>
      </c>
      <c r="L19" s="175">
        <v>-356702.6</v>
      </c>
      <c r="M19" s="40" t="s">
        <v>919</v>
      </c>
      <c r="N19" s="175">
        <v>436380.14</v>
      </c>
      <c r="O19" s="175">
        <v>5247078.88</v>
      </c>
      <c r="P19" s="176">
        <v>-4241762.68</v>
      </c>
      <c r="Q19" s="175">
        <v>1441696.34</v>
      </c>
      <c r="R19" s="175">
        <v>1005316.2</v>
      </c>
    </row>
    <row r="20" spans="1:18" x14ac:dyDescent="0.25">
      <c r="A20" s="40" t="s">
        <v>920</v>
      </c>
      <c r="B20" s="175">
        <v>0</v>
      </c>
      <c r="C20" s="175">
        <v>7133343.21</v>
      </c>
      <c r="D20" s="176">
        <v>-7133343.21</v>
      </c>
      <c r="E20" s="175">
        <v>0</v>
      </c>
      <c r="F20" s="175">
        <v>0</v>
      </c>
      <c r="G20" s="40" t="s">
        <v>920</v>
      </c>
      <c r="H20" s="175">
        <v>0</v>
      </c>
      <c r="I20" s="175">
        <v>5074204.53</v>
      </c>
      <c r="J20" s="176">
        <v>-5074204.53</v>
      </c>
      <c r="K20" s="175">
        <v>0</v>
      </c>
      <c r="L20" s="175">
        <v>0</v>
      </c>
      <c r="M20" s="40" t="s">
        <v>920</v>
      </c>
      <c r="N20" s="175">
        <v>0</v>
      </c>
      <c r="O20" s="175">
        <v>5239813.07</v>
      </c>
      <c r="P20" s="176">
        <v>-5239813.07</v>
      </c>
      <c r="Q20" s="175">
        <v>0</v>
      </c>
      <c r="R20" s="175">
        <v>0</v>
      </c>
    </row>
    <row r="21" spans="1:18" x14ac:dyDescent="0.25">
      <c r="A21" s="40" t="s">
        <v>921</v>
      </c>
      <c r="B21" s="175">
        <v>-25705.69</v>
      </c>
      <c r="C21" s="175">
        <v>6607249.9800000004</v>
      </c>
      <c r="D21" s="176">
        <v>-7154955.5899999999</v>
      </c>
      <c r="E21" s="175">
        <v>-573411.30000000005</v>
      </c>
      <c r="F21" s="175">
        <v>-547705.61</v>
      </c>
      <c r="G21" s="40" t="s">
        <v>921</v>
      </c>
      <c r="H21" s="175">
        <v>-573411.30000000005</v>
      </c>
      <c r="I21" s="175">
        <v>4098698.59</v>
      </c>
      <c r="J21" s="176">
        <v>-3905910.83</v>
      </c>
      <c r="K21" s="175">
        <v>-380623.54</v>
      </c>
      <c r="L21" s="175">
        <v>192787.76</v>
      </c>
      <c r="M21" s="40" t="s">
        <v>921</v>
      </c>
      <c r="N21" s="175">
        <v>-380623.54</v>
      </c>
      <c r="O21" s="175">
        <v>4273480.8</v>
      </c>
      <c r="P21" s="176">
        <v>-5015561.22</v>
      </c>
      <c r="Q21" s="175">
        <v>-1122703.96</v>
      </c>
      <c r="R21" s="175">
        <v>-742080.42</v>
      </c>
    </row>
    <row r="22" spans="1:18" x14ac:dyDescent="0.25">
      <c r="A22" s="40" t="s">
        <v>922</v>
      </c>
      <c r="B22" s="175">
        <v>21381.439999999999</v>
      </c>
      <c r="C22" s="175">
        <v>7115082.0099999998</v>
      </c>
      <c r="D22" s="176">
        <v>-7109484.0300000003</v>
      </c>
      <c r="E22" s="175">
        <v>26979.42</v>
      </c>
      <c r="F22" s="175">
        <v>5597.98</v>
      </c>
      <c r="G22" s="40" t="s">
        <v>922</v>
      </c>
      <c r="H22" s="175">
        <v>26979.42</v>
      </c>
      <c r="I22" s="175">
        <v>7115213.0999999996</v>
      </c>
      <c r="J22" s="176">
        <v>-7112669.46</v>
      </c>
      <c r="K22" s="175">
        <v>29523.06</v>
      </c>
      <c r="L22" s="175">
        <v>2543.64</v>
      </c>
      <c r="M22" s="40" t="s">
        <v>922</v>
      </c>
      <c r="N22" s="175">
        <v>29523.06</v>
      </c>
      <c r="O22" s="175">
        <v>24061134.859999999</v>
      </c>
      <c r="P22" s="176">
        <v>-24058348.789999999</v>
      </c>
      <c r="Q22" s="175">
        <v>32309.13</v>
      </c>
      <c r="R22" s="175">
        <v>2786.07</v>
      </c>
    </row>
    <row r="23" spans="1:18" x14ac:dyDescent="0.25">
      <c r="A23" s="40" t="s">
        <v>923</v>
      </c>
      <c r="B23" s="175">
        <v>0</v>
      </c>
      <c r="C23" s="175">
        <v>7115082.0099999998</v>
      </c>
      <c r="D23" s="176">
        <v>-7115082.0099999998</v>
      </c>
      <c r="E23" s="175">
        <v>0</v>
      </c>
      <c r="F23" s="175">
        <v>0</v>
      </c>
      <c r="G23" s="40" t="s">
        <v>923</v>
      </c>
      <c r="H23" s="175">
        <v>0</v>
      </c>
      <c r="I23" s="175">
        <v>7115213.0999999996</v>
      </c>
      <c r="J23" s="176">
        <v>-7115213.0999999996</v>
      </c>
      <c r="K23" s="175">
        <v>0</v>
      </c>
      <c r="L23" s="175">
        <v>0</v>
      </c>
      <c r="M23" s="40" t="s">
        <v>923</v>
      </c>
      <c r="N23" s="175">
        <v>0</v>
      </c>
      <c r="O23" s="175">
        <v>37826134.859999999</v>
      </c>
      <c r="P23" s="176">
        <v>-37826134.859999999</v>
      </c>
      <c r="Q23" s="175">
        <v>0</v>
      </c>
      <c r="R23" s="175">
        <v>0</v>
      </c>
    </row>
    <row r="24" spans="1:18" x14ac:dyDescent="0.25">
      <c r="A24" s="40" t="s">
        <v>924</v>
      </c>
      <c r="B24" s="175">
        <v>0</v>
      </c>
      <c r="C24" s="175">
        <v>7109484.0300000003</v>
      </c>
      <c r="D24" s="176">
        <v>-7109484.0300000003</v>
      </c>
      <c r="E24" s="175">
        <v>0</v>
      </c>
      <c r="F24" s="175">
        <v>0</v>
      </c>
      <c r="G24" s="40" t="s">
        <v>924</v>
      </c>
      <c r="H24" s="175">
        <v>0</v>
      </c>
      <c r="I24" s="175">
        <v>7112669.46</v>
      </c>
      <c r="J24" s="176">
        <v>-7112669.46</v>
      </c>
      <c r="K24" s="175">
        <v>0</v>
      </c>
      <c r="L24" s="175">
        <v>0</v>
      </c>
      <c r="M24" s="40" t="s">
        <v>924</v>
      </c>
      <c r="N24" s="175">
        <v>0</v>
      </c>
      <c r="O24" s="175">
        <v>24058984.5</v>
      </c>
      <c r="P24" s="176">
        <v>-24058984.5</v>
      </c>
      <c r="Q24" s="175">
        <v>0</v>
      </c>
      <c r="R24" s="175">
        <v>0</v>
      </c>
    </row>
    <row r="25" spans="1:18" x14ac:dyDescent="0.25">
      <c r="A25" s="40" t="s">
        <v>925</v>
      </c>
      <c r="B25" s="175">
        <v>18564.7</v>
      </c>
      <c r="C25" s="175">
        <v>20009.09</v>
      </c>
      <c r="D25" s="176">
        <v>-7262.51</v>
      </c>
      <c r="E25" s="175">
        <v>31311.279999999999</v>
      </c>
      <c r="F25" s="175">
        <v>12746.58</v>
      </c>
      <c r="G25" s="40" t="s">
        <v>925</v>
      </c>
      <c r="H25" s="175">
        <v>31311.279999999999</v>
      </c>
      <c r="I25" s="175">
        <v>9.35</v>
      </c>
      <c r="J25" s="176">
        <v>-4952.59</v>
      </c>
      <c r="K25" s="175">
        <v>26368.04</v>
      </c>
      <c r="L25" s="175">
        <v>-4943.24</v>
      </c>
      <c r="M25" s="40" t="s">
        <v>925</v>
      </c>
      <c r="N25" s="175">
        <v>26368.04</v>
      </c>
      <c r="O25" s="175">
        <v>10011.39</v>
      </c>
      <c r="P25" s="176">
        <v>-5026.05</v>
      </c>
      <c r="Q25" s="175">
        <v>31353.38</v>
      </c>
      <c r="R25" s="175">
        <v>4985.34</v>
      </c>
    </row>
    <row r="26" spans="1:18" x14ac:dyDescent="0.25">
      <c r="A26" s="40" t="s">
        <v>926</v>
      </c>
      <c r="B26" s="175">
        <v>0</v>
      </c>
      <c r="C26" s="175">
        <v>20009.09</v>
      </c>
      <c r="D26" s="176">
        <v>-20009.09</v>
      </c>
      <c r="E26" s="175">
        <v>0</v>
      </c>
      <c r="F26" s="175">
        <v>0</v>
      </c>
      <c r="G26" s="40" t="s">
        <v>926</v>
      </c>
      <c r="H26" s="175">
        <v>0</v>
      </c>
      <c r="I26" s="175">
        <v>9.35</v>
      </c>
      <c r="J26" s="176">
        <v>-9.35</v>
      </c>
      <c r="K26" s="175">
        <v>0</v>
      </c>
      <c r="L26" s="175">
        <v>0</v>
      </c>
      <c r="M26" s="40" t="s">
        <v>926</v>
      </c>
      <c r="N26" s="175">
        <v>0</v>
      </c>
      <c r="O26" s="175">
        <v>20011.39</v>
      </c>
      <c r="P26" s="176">
        <v>-20011.39</v>
      </c>
      <c r="Q26" s="175">
        <v>0</v>
      </c>
      <c r="R26" s="175">
        <v>0</v>
      </c>
    </row>
    <row r="27" spans="1:18" x14ac:dyDescent="0.25">
      <c r="A27" s="40" t="s">
        <v>927</v>
      </c>
      <c r="B27" s="175">
        <v>0</v>
      </c>
      <c r="C27" s="175">
        <v>7262.51</v>
      </c>
      <c r="D27" s="176">
        <v>-7262.51</v>
      </c>
      <c r="E27" s="175">
        <v>0</v>
      </c>
      <c r="F27" s="175">
        <v>0</v>
      </c>
      <c r="G27" s="40" t="s">
        <v>927</v>
      </c>
      <c r="H27" s="175">
        <v>0</v>
      </c>
      <c r="I27" s="175">
        <v>4952.59</v>
      </c>
      <c r="J27" s="176">
        <v>-4952.59</v>
      </c>
      <c r="K27" s="175">
        <v>0</v>
      </c>
      <c r="L27" s="175">
        <v>0</v>
      </c>
      <c r="M27" s="40" t="s">
        <v>927</v>
      </c>
      <c r="N27" s="175">
        <v>0</v>
      </c>
      <c r="O27" s="175">
        <v>5026.05</v>
      </c>
      <c r="P27" s="176">
        <v>-5026.05</v>
      </c>
      <c r="Q27" s="175">
        <v>0</v>
      </c>
      <c r="R27" s="175">
        <v>0</v>
      </c>
    </row>
    <row r="28" spans="1:18" x14ac:dyDescent="0.25">
      <c r="A28" s="40" t="s">
        <v>928</v>
      </c>
      <c r="B28" s="175">
        <v>22534.02</v>
      </c>
      <c r="C28" s="175">
        <v>12450002.970000001</v>
      </c>
      <c r="D28" s="176">
        <v>-12444858.76</v>
      </c>
      <c r="E28" s="175">
        <v>27678.23</v>
      </c>
      <c r="F28" s="175">
        <v>5144.21</v>
      </c>
      <c r="G28" s="40" t="s">
        <v>928</v>
      </c>
      <c r="H28" s="175">
        <v>27678.23</v>
      </c>
      <c r="I28" s="175">
        <v>12455003.24</v>
      </c>
      <c r="J28" s="176">
        <v>-12456589.5</v>
      </c>
      <c r="K28" s="175">
        <v>26091.97</v>
      </c>
      <c r="L28" s="175">
        <v>-1586.26</v>
      </c>
      <c r="M28" s="40" t="s">
        <v>928</v>
      </c>
      <c r="N28" s="175">
        <v>26091.97</v>
      </c>
      <c r="O28" s="175">
        <v>46379781.490000002</v>
      </c>
      <c r="P28" s="176">
        <v>-46355842.329999998</v>
      </c>
      <c r="Q28" s="175">
        <v>50031.13</v>
      </c>
      <c r="R28" s="175">
        <v>23939.16</v>
      </c>
    </row>
    <row r="29" spans="1:18" x14ac:dyDescent="0.25">
      <c r="A29" s="40" t="s">
        <v>929</v>
      </c>
      <c r="B29" s="175">
        <v>0</v>
      </c>
      <c r="C29" s="175">
        <v>12450002.970000001</v>
      </c>
      <c r="D29" s="176">
        <v>-12450002.970000001</v>
      </c>
      <c r="E29" s="175">
        <v>0</v>
      </c>
      <c r="F29" s="175">
        <v>0</v>
      </c>
      <c r="G29" s="40" t="s">
        <v>929</v>
      </c>
      <c r="H29" s="175">
        <v>0</v>
      </c>
      <c r="I29" s="175">
        <v>12455003.24</v>
      </c>
      <c r="J29" s="176">
        <v>-12455003.24</v>
      </c>
      <c r="K29" s="175">
        <v>0</v>
      </c>
      <c r="L29" s="175">
        <v>0</v>
      </c>
      <c r="M29" s="40" t="s">
        <v>929</v>
      </c>
      <c r="N29" s="175">
        <v>0</v>
      </c>
      <c r="O29" s="175">
        <v>68285010.719999999</v>
      </c>
      <c r="P29" s="176">
        <v>-68285010.719999999</v>
      </c>
      <c r="Q29" s="175">
        <v>0</v>
      </c>
      <c r="R29" s="175">
        <v>0</v>
      </c>
    </row>
    <row r="30" spans="1:18" x14ac:dyDescent="0.25">
      <c r="A30" s="40" t="s">
        <v>930</v>
      </c>
      <c r="B30" s="175">
        <v>0</v>
      </c>
      <c r="C30" s="175">
        <v>12445817.9</v>
      </c>
      <c r="D30" s="176">
        <v>-12445817.9</v>
      </c>
      <c r="E30" s="175">
        <v>0</v>
      </c>
      <c r="F30" s="175">
        <v>0</v>
      </c>
      <c r="G30" s="40" t="s">
        <v>930</v>
      </c>
      <c r="H30" s="175">
        <v>0</v>
      </c>
      <c r="I30" s="175">
        <v>12460990.529999999</v>
      </c>
      <c r="J30" s="176">
        <v>-12460990.529999999</v>
      </c>
      <c r="K30" s="175">
        <v>0</v>
      </c>
      <c r="L30" s="175">
        <v>0</v>
      </c>
      <c r="M30" s="40" t="s">
        <v>930</v>
      </c>
      <c r="N30" s="175">
        <v>0</v>
      </c>
      <c r="O30" s="175">
        <v>46376785.799999997</v>
      </c>
      <c r="P30" s="176">
        <v>-46376785.799999997</v>
      </c>
      <c r="Q30" s="175">
        <v>0</v>
      </c>
      <c r="R30" s="175">
        <v>0</v>
      </c>
    </row>
    <row r="31" spans="1:18" x14ac:dyDescent="0.25">
      <c r="A31" s="40" t="s">
        <v>931</v>
      </c>
      <c r="B31" s="175">
        <v>27480.62</v>
      </c>
      <c r="C31" s="175">
        <v>2660000</v>
      </c>
      <c r="D31" s="176">
        <v>-2659549.7400000002</v>
      </c>
      <c r="E31" s="175">
        <v>27930.880000000001</v>
      </c>
      <c r="F31" s="175">
        <v>450.26</v>
      </c>
      <c r="G31" s="40" t="s">
        <v>931</v>
      </c>
      <c r="H31" s="175">
        <v>27930.880000000001</v>
      </c>
      <c r="I31" s="175">
        <v>2637000</v>
      </c>
      <c r="J31" s="176">
        <v>-2639047.9</v>
      </c>
      <c r="K31" s="175">
        <v>25882.98</v>
      </c>
      <c r="L31" s="175">
        <v>-2047.9</v>
      </c>
      <c r="M31" s="40" t="s">
        <v>931</v>
      </c>
      <c r="N31" s="175">
        <v>25882.98</v>
      </c>
      <c r="O31" s="175">
        <v>9485000</v>
      </c>
      <c r="P31" s="176">
        <v>-9458331.9499999993</v>
      </c>
      <c r="Q31" s="175">
        <v>52551.03</v>
      </c>
      <c r="R31" s="175">
        <v>26668.05</v>
      </c>
    </row>
    <row r="32" spans="1:18" x14ac:dyDescent="0.25">
      <c r="A32" s="40" t="s">
        <v>932</v>
      </c>
      <c r="B32" s="175">
        <v>0</v>
      </c>
      <c r="C32" s="175">
        <v>2660000</v>
      </c>
      <c r="D32" s="176">
        <v>-2660000</v>
      </c>
      <c r="E32" s="175">
        <v>0</v>
      </c>
      <c r="F32" s="175">
        <v>0</v>
      </c>
      <c r="G32" s="40" t="s">
        <v>932</v>
      </c>
      <c r="H32" s="175">
        <v>0</v>
      </c>
      <c r="I32" s="175">
        <v>2637000</v>
      </c>
      <c r="J32" s="176">
        <v>-2637000</v>
      </c>
      <c r="K32" s="175">
        <v>0</v>
      </c>
      <c r="L32" s="175">
        <v>0</v>
      </c>
      <c r="M32" s="40" t="s">
        <v>932</v>
      </c>
      <c r="N32" s="175">
        <v>0</v>
      </c>
      <c r="O32" s="175">
        <v>15050000</v>
      </c>
      <c r="P32" s="176">
        <v>-15050000</v>
      </c>
      <c r="Q32" s="175">
        <v>0</v>
      </c>
      <c r="R32" s="175">
        <v>0</v>
      </c>
    </row>
    <row r="33" spans="1:18" x14ac:dyDescent="0.25">
      <c r="A33" s="40" t="s">
        <v>933</v>
      </c>
      <c r="B33" s="175">
        <v>0</v>
      </c>
      <c r="C33" s="175">
        <v>2659549.7400000002</v>
      </c>
      <c r="D33" s="176">
        <v>-2659549.7400000002</v>
      </c>
      <c r="E33" s="175">
        <v>0</v>
      </c>
      <c r="F33" s="175">
        <v>0</v>
      </c>
      <c r="G33" s="40" t="s">
        <v>933</v>
      </c>
      <c r="H33" s="175">
        <v>0</v>
      </c>
      <c r="I33" s="175">
        <v>2639047.9</v>
      </c>
      <c r="J33" s="176">
        <v>-2639047.9</v>
      </c>
      <c r="K33" s="175">
        <v>0</v>
      </c>
      <c r="L33" s="175">
        <v>0</v>
      </c>
      <c r="M33" s="40" t="s">
        <v>933</v>
      </c>
      <c r="N33" s="175">
        <v>0</v>
      </c>
      <c r="O33" s="175">
        <v>9481130.0299999993</v>
      </c>
      <c r="P33" s="176">
        <v>-9481130.0299999993</v>
      </c>
      <c r="Q33" s="175">
        <v>0</v>
      </c>
      <c r="R33" s="175">
        <v>0</v>
      </c>
    </row>
    <row r="34" spans="1:18" x14ac:dyDescent="0.25">
      <c r="A34" s="40" t="s">
        <v>934</v>
      </c>
      <c r="B34" s="175">
        <v>21727.02</v>
      </c>
      <c r="C34" s="175">
        <v>535000</v>
      </c>
      <c r="D34" s="176">
        <v>-531476.18000000005</v>
      </c>
      <c r="E34" s="175">
        <v>25250.84</v>
      </c>
      <c r="F34" s="175">
        <v>3523.82</v>
      </c>
      <c r="G34" s="40" t="s">
        <v>934</v>
      </c>
      <c r="H34" s="175">
        <v>25250.84</v>
      </c>
      <c r="I34" s="175">
        <v>537000</v>
      </c>
      <c r="J34" s="176">
        <v>-536509.56999999995</v>
      </c>
      <c r="K34" s="175">
        <v>25741.27</v>
      </c>
      <c r="L34" s="175">
        <v>490.43</v>
      </c>
      <c r="M34" s="40" t="s">
        <v>934</v>
      </c>
      <c r="N34" s="175">
        <v>25741.27</v>
      </c>
      <c r="O34" s="175">
        <v>1943000</v>
      </c>
      <c r="P34" s="176">
        <v>-1938350</v>
      </c>
      <c r="Q34" s="175">
        <v>30391.27</v>
      </c>
      <c r="R34" s="175">
        <v>4650</v>
      </c>
    </row>
    <row r="35" spans="1:18" x14ac:dyDescent="0.25">
      <c r="A35" s="40" t="s">
        <v>935</v>
      </c>
      <c r="B35" s="175">
        <v>0</v>
      </c>
      <c r="C35" s="175">
        <v>535000</v>
      </c>
      <c r="D35" s="176">
        <v>-535000</v>
      </c>
      <c r="E35" s="175">
        <v>0</v>
      </c>
      <c r="F35" s="175">
        <v>0</v>
      </c>
      <c r="G35" s="40" t="s">
        <v>935</v>
      </c>
      <c r="H35" s="175">
        <v>0</v>
      </c>
      <c r="I35" s="175">
        <v>537000</v>
      </c>
      <c r="J35" s="176">
        <v>-537000</v>
      </c>
      <c r="K35" s="175">
        <v>0</v>
      </c>
      <c r="L35" s="175">
        <v>0</v>
      </c>
      <c r="M35" s="40" t="s">
        <v>935</v>
      </c>
      <c r="N35" s="175">
        <v>0</v>
      </c>
      <c r="O35" s="175">
        <v>2848000</v>
      </c>
      <c r="P35" s="176">
        <v>-2848000</v>
      </c>
      <c r="Q35" s="175">
        <v>0</v>
      </c>
      <c r="R35" s="175">
        <v>0</v>
      </c>
    </row>
    <row r="36" spans="1:18" x14ac:dyDescent="0.25">
      <c r="A36" s="40" t="s">
        <v>936</v>
      </c>
      <c r="B36" s="175">
        <v>0</v>
      </c>
      <c r="C36" s="175">
        <v>531476.18000000005</v>
      </c>
      <c r="D36" s="176">
        <v>-531476.18000000005</v>
      </c>
      <c r="E36" s="175">
        <v>0</v>
      </c>
      <c r="F36" s="175">
        <v>0</v>
      </c>
      <c r="G36" s="40" t="s">
        <v>936</v>
      </c>
      <c r="H36" s="175">
        <v>0</v>
      </c>
      <c r="I36" s="175">
        <v>536509.56999999995</v>
      </c>
      <c r="J36" s="176">
        <v>-536509.56999999995</v>
      </c>
      <c r="K36" s="175">
        <v>0</v>
      </c>
      <c r="L36" s="175">
        <v>0</v>
      </c>
      <c r="M36" s="40" t="s">
        <v>936</v>
      </c>
      <c r="N36" s="175">
        <v>0</v>
      </c>
      <c r="O36" s="175">
        <v>1938350</v>
      </c>
      <c r="P36" s="176">
        <v>-1938350</v>
      </c>
      <c r="Q36" s="175">
        <v>0</v>
      </c>
      <c r="R36" s="175">
        <v>0</v>
      </c>
    </row>
    <row r="37" spans="1:18" x14ac:dyDescent="0.25">
      <c r="A37" s="40" t="s">
        <v>937</v>
      </c>
      <c r="B37" s="175">
        <v>46302.559999999998</v>
      </c>
      <c r="C37" s="175">
        <v>3965286.3999999999</v>
      </c>
      <c r="D37" s="176">
        <v>-3979838.98</v>
      </c>
      <c r="E37" s="175">
        <v>31749.98</v>
      </c>
      <c r="F37" s="175">
        <v>-14552.58</v>
      </c>
      <c r="G37" s="40" t="s">
        <v>937</v>
      </c>
      <c r="H37" s="175">
        <v>31749.98</v>
      </c>
      <c r="I37" s="175">
        <v>7657710.5700000003</v>
      </c>
      <c r="J37" s="176">
        <v>-7646480.4000000004</v>
      </c>
      <c r="K37" s="175">
        <v>42980.15</v>
      </c>
      <c r="L37" s="175">
        <v>11230.17</v>
      </c>
      <c r="M37" s="40" t="s">
        <v>937</v>
      </c>
      <c r="N37" s="175">
        <v>42980.15</v>
      </c>
      <c r="O37" s="175">
        <v>30322124.739999998</v>
      </c>
      <c r="P37" s="176">
        <v>-30279298.559999999</v>
      </c>
      <c r="Q37" s="175">
        <v>85806.33</v>
      </c>
      <c r="R37" s="175">
        <v>42826.18</v>
      </c>
    </row>
    <row r="38" spans="1:18" x14ac:dyDescent="0.25">
      <c r="A38" s="40" t="s">
        <v>938</v>
      </c>
      <c r="B38" s="175">
        <v>0</v>
      </c>
      <c r="C38" s="175">
        <v>3842298.72</v>
      </c>
      <c r="D38" s="176">
        <v>-3842298.72</v>
      </c>
      <c r="E38" s="175">
        <v>0</v>
      </c>
      <c r="F38" s="175">
        <v>0</v>
      </c>
      <c r="G38" s="40" t="s">
        <v>938</v>
      </c>
      <c r="H38" s="175">
        <v>0</v>
      </c>
      <c r="I38" s="175">
        <v>5650000</v>
      </c>
      <c r="J38" s="176">
        <v>-5650000</v>
      </c>
      <c r="K38" s="175">
        <v>0</v>
      </c>
      <c r="L38" s="175">
        <v>0</v>
      </c>
      <c r="M38" s="40" t="s">
        <v>938</v>
      </c>
      <c r="N38" s="175">
        <v>0</v>
      </c>
      <c r="O38" s="175">
        <v>35699327.960000001</v>
      </c>
      <c r="P38" s="176">
        <v>-35699327.960000001</v>
      </c>
      <c r="Q38" s="175">
        <v>0</v>
      </c>
      <c r="R38" s="175">
        <v>0</v>
      </c>
    </row>
    <row r="39" spans="1:18" x14ac:dyDescent="0.25">
      <c r="A39" s="40" t="s">
        <v>939</v>
      </c>
      <c r="B39" s="175">
        <v>-8000</v>
      </c>
      <c r="C39" s="175">
        <v>4114206.19</v>
      </c>
      <c r="D39" s="176">
        <v>-4106206.19</v>
      </c>
      <c r="E39" s="175">
        <v>0</v>
      </c>
      <c r="F39" s="175">
        <v>8000</v>
      </c>
      <c r="G39" s="40" t="s">
        <v>939</v>
      </c>
      <c r="H39" s="175">
        <v>0</v>
      </c>
      <c r="I39" s="175">
        <v>6051627.2000000002</v>
      </c>
      <c r="J39" s="176">
        <v>-6060341.1399999997</v>
      </c>
      <c r="K39" s="175">
        <v>-8713.94</v>
      </c>
      <c r="L39" s="175">
        <v>-8713.94</v>
      </c>
      <c r="M39" s="40" t="s">
        <v>939</v>
      </c>
      <c r="N39" s="175">
        <v>-8713.94</v>
      </c>
      <c r="O39" s="175">
        <v>30996048.600000001</v>
      </c>
      <c r="P39" s="176">
        <v>-30992082</v>
      </c>
      <c r="Q39" s="175">
        <v>-4747.34</v>
      </c>
      <c r="R39" s="175">
        <v>3966.6</v>
      </c>
    </row>
    <row r="40" spans="1:18" x14ac:dyDescent="0.25">
      <c r="A40" s="40" t="s">
        <v>940</v>
      </c>
      <c r="B40" s="175">
        <v>106338.88</v>
      </c>
      <c r="C40" s="175">
        <v>2509456838.1999998</v>
      </c>
      <c r="D40" s="176">
        <v>-2509346429.5999999</v>
      </c>
      <c r="E40" s="175">
        <v>216747.48</v>
      </c>
      <c r="F40" s="175">
        <v>110408.6</v>
      </c>
      <c r="G40" s="40" t="s">
        <v>940</v>
      </c>
      <c r="H40" s="175">
        <v>216747.48</v>
      </c>
      <c r="I40" s="175">
        <v>2500217504.1199999</v>
      </c>
      <c r="J40" s="176">
        <v>-2500279085.4099998</v>
      </c>
      <c r="K40" s="175">
        <v>155166.19</v>
      </c>
      <c r="L40" s="175">
        <v>-61581.29</v>
      </c>
      <c r="M40" s="40" t="s">
        <v>940</v>
      </c>
      <c r="N40" s="175">
        <v>155166.19</v>
      </c>
      <c r="O40" s="175">
        <v>1999890380.8299999</v>
      </c>
      <c r="P40" s="176">
        <v>-1993391788.3499999</v>
      </c>
      <c r="Q40" s="175">
        <v>6653758.6699999999</v>
      </c>
      <c r="R40" s="175">
        <v>6498592.4800000004</v>
      </c>
    </row>
    <row r="41" spans="1:18" x14ac:dyDescent="0.25">
      <c r="A41" s="40" t="s">
        <v>941</v>
      </c>
      <c r="B41" s="175">
        <v>0</v>
      </c>
      <c r="C41" s="175">
        <v>2509442886</v>
      </c>
      <c r="D41" s="176">
        <v>-2509442886</v>
      </c>
      <c r="E41" s="175">
        <v>0</v>
      </c>
      <c r="F41" s="175">
        <v>0</v>
      </c>
      <c r="G41" s="40" t="s">
        <v>941</v>
      </c>
      <c r="H41" s="175">
        <v>0</v>
      </c>
      <c r="I41" s="175">
        <v>2403405527.9000001</v>
      </c>
      <c r="J41" s="176">
        <v>-2403405527.9000001</v>
      </c>
      <c r="K41" s="175">
        <v>0</v>
      </c>
      <c r="L41" s="175">
        <v>0</v>
      </c>
      <c r="M41" s="40" t="s">
        <v>941</v>
      </c>
      <c r="N41" s="175">
        <v>0</v>
      </c>
      <c r="O41" s="175">
        <v>1999890380.8299999</v>
      </c>
      <c r="P41" s="176">
        <v>-1999890380.8299999</v>
      </c>
      <c r="Q41" s="175">
        <v>0</v>
      </c>
      <c r="R41" s="175">
        <v>0</v>
      </c>
    </row>
    <row r="42" spans="1:18" x14ac:dyDescent="0.25">
      <c r="A42" s="40" t="s">
        <v>942</v>
      </c>
      <c r="B42" s="175">
        <v>0</v>
      </c>
      <c r="C42" s="175">
        <v>2576537389.96</v>
      </c>
      <c r="D42" s="176">
        <v>-2576537389.96</v>
      </c>
      <c r="E42" s="175">
        <v>0</v>
      </c>
      <c r="F42" s="175">
        <v>0</v>
      </c>
      <c r="G42" s="40" t="s">
        <v>942</v>
      </c>
      <c r="H42" s="175">
        <v>0</v>
      </c>
      <c r="I42" s="175">
        <v>2800868162.5599999</v>
      </c>
      <c r="J42" s="176">
        <v>-2800868162.5599999</v>
      </c>
      <c r="K42" s="175">
        <v>0</v>
      </c>
      <c r="L42" s="175">
        <v>0</v>
      </c>
      <c r="M42" s="40" t="s">
        <v>942</v>
      </c>
      <c r="N42" s="175">
        <v>0</v>
      </c>
      <c r="O42" s="175">
        <v>1993566571.6700001</v>
      </c>
      <c r="P42" s="176">
        <v>-1993566571.6700001</v>
      </c>
      <c r="Q42" s="175">
        <v>0</v>
      </c>
      <c r="R42" s="175">
        <v>0</v>
      </c>
    </row>
    <row r="43" spans="1:18" x14ac:dyDescent="0.25">
      <c r="A43" s="40" t="s">
        <v>943</v>
      </c>
      <c r="B43" s="175">
        <v>2500</v>
      </c>
      <c r="C43" s="175">
        <v>0</v>
      </c>
      <c r="D43" s="177">
        <v>0</v>
      </c>
      <c r="E43" s="175">
        <v>2500</v>
      </c>
      <c r="F43" s="175">
        <v>0</v>
      </c>
      <c r="G43" s="40" t="s">
        <v>943</v>
      </c>
      <c r="H43" s="175">
        <v>2500</v>
      </c>
      <c r="I43" s="175">
        <v>0</v>
      </c>
      <c r="J43" s="177">
        <v>0</v>
      </c>
      <c r="K43" s="175">
        <v>2500</v>
      </c>
      <c r="L43" s="175">
        <v>0</v>
      </c>
      <c r="M43" s="40" t="s">
        <v>943</v>
      </c>
      <c r="N43" s="175">
        <v>2500</v>
      </c>
      <c r="O43" s="175">
        <v>0</v>
      </c>
      <c r="P43" s="177">
        <v>0</v>
      </c>
      <c r="Q43" s="175">
        <v>2500</v>
      </c>
      <c r="R43" s="175">
        <v>0</v>
      </c>
    </row>
    <row r="44" spans="1:18" x14ac:dyDescent="0.25">
      <c r="A44" s="40" t="s">
        <v>944</v>
      </c>
      <c r="B44" s="175">
        <v>1073596.55</v>
      </c>
      <c r="C44" s="175">
        <v>236044.05</v>
      </c>
      <c r="D44" s="176">
        <v>-1022194.56</v>
      </c>
      <c r="E44" s="175">
        <v>287446.03999999998</v>
      </c>
      <c r="F44" s="175">
        <v>-786150.51</v>
      </c>
      <c r="G44" s="40" t="s">
        <v>944</v>
      </c>
      <c r="H44" s="175">
        <v>287446.03999999998</v>
      </c>
      <c r="I44" s="175">
        <v>165216.56</v>
      </c>
      <c r="J44" s="176">
        <v>-1943.04</v>
      </c>
      <c r="K44" s="175">
        <v>450719.56</v>
      </c>
      <c r="L44" s="175">
        <v>163273.51999999999</v>
      </c>
      <c r="M44" s="40" t="s">
        <v>944</v>
      </c>
      <c r="N44" s="175">
        <v>450719.56</v>
      </c>
      <c r="O44" s="175">
        <v>121655.97</v>
      </c>
      <c r="P44" s="176">
        <v>-1280.6400000000001</v>
      </c>
      <c r="Q44" s="175">
        <v>571094.89</v>
      </c>
      <c r="R44" s="175">
        <v>120375.33</v>
      </c>
    </row>
    <row r="45" spans="1:18" x14ac:dyDescent="0.25">
      <c r="A45" s="40" t="s">
        <v>945</v>
      </c>
      <c r="B45" s="175">
        <v>0</v>
      </c>
      <c r="C45" s="175">
        <v>228286.55</v>
      </c>
      <c r="D45" s="176">
        <v>-228286.55</v>
      </c>
      <c r="E45" s="175">
        <v>0</v>
      </c>
      <c r="F45" s="175">
        <v>0</v>
      </c>
      <c r="G45" s="40" t="s">
        <v>945</v>
      </c>
      <c r="H45" s="175">
        <v>0</v>
      </c>
      <c r="I45" s="175">
        <v>165216.56</v>
      </c>
      <c r="J45" s="176">
        <v>-165216.56</v>
      </c>
      <c r="K45" s="175">
        <v>0</v>
      </c>
      <c r="L45" s="175">
        <v>0</v>
      </c>
      <c r="M45" s="40" t="s">
        <v>945</v>
      </c>
      <c r="N45" s="175">
        <v>0</v>
      </c>
      <c r="O45" s="175">
        <v>121655.97</v>
      </c>
      <c r="P45" s="176">
        <v>-121655.97</v>
      </c>
      <c r="Q45" s="175">
        <v>0</v>
      </c>
      <c r="R45" s="175">
        <v>0</v>
      </c>
    </row>
    <row r="46" spans="1:18" x14ac:dyDescent="0.25">
      <c r="A46" s="40" t="s">
        <v>946</v>
      </c>
      <c r="B46" s="175">
        <v>0</v>
      </c>
      <c r="C46" s="175">
        <v>1022106.56</v>
      </c>
      <c r="D46" s="176">
        <v>-1022106.56</v>
      </c>
      <c r="E46" s="175">
        <v>0</v>
      </c>
      <c r="F46" s="175">
        <v>0</v>
      </c>
      <c r="G46" s="40" t="s">
        <v>946</v>
      </c>
      <c r="H46" s="175">
        <v>0</v>
      </c>
      <c r="I46" s="175">
        <v>1809.6</v>
      </c>
      <c r="J46" s="176">
        <v>-1809.6</v>
      </c>
      <c r="K46" s="175">
        <v>0</v>
      </c>
      <c r="L46" s="175">
        <v>0</v>
      </c>
      <c r="M46" s="40" t="s">
        <v>946</v>
      </c>
      <c r="N46" s="175">
        <v>0</v>
      </c>
      <c r="O46" s="175">
        <v>1280.6400000000001</v>
      </c>
      <c r="P46" s="176">
        <v>-1280.6400000000001</v>
      </c>
      <c r="Q46" s="175">
        <v>0</v>
      </c>
      <c r="R46" s="175">
        <v>0</v>
      </c>
    </row>
    <row r="47" spans="1:18" x14ac:dyDescent="0.25">
      <c r="A47" s="40" t="s">
        <v>947</v>
      </c>
      <c r="B47" s="175">
        <v>0</v>
      </c>
      <c r="C47" s="175">
        <v>409390284.69</v>
      </c>
      <c r="D47" s="176">
        <v>-409390284.69</v>
      </c>
      <c r="E47" s="175">
        <v>0</v>
      </c>
      <c r="F47" s="175">
        <v>0</v>
      </c>
      <c r="G47" s="40" t="s">
        <v>947</v>
      </c>
      <c r="H47" s="175">
        <v>0</v>
      </c>
      <c r="I47" s="175">
        <v>513922303.42000002</v>
      </c>
      <c r="J47" s="176">
        <v>-513922303.42000002</v>
      </c>
      <c r="K47" s="175">
        <v>0</v>
      </c>
      <c r="L47" s="175">
        <v>0</v>
      </c>
      <c r="M47" s="40" t="s">
        <v>947</v>
      </c>
      <c r="N47" s="175">
        <v>0</v>
      </c>
      <c r="O47" s="175">
        <v>412685340.95999998</v>
      </c>
      <c r="P47" s="176">
        <v>-412685340.95999998</v>
      </c>
      <c r="Q47" s="175">
        <v>0</v>
      </c>
      <c r="R47" s="175">
        <v>0</v>
      </c>
    </row>
    <row r="48" spans="1:18" x14ac:dyDescent="0.25">
      <c r="A48" s="40" t="s">
        <v>948</v>
      </c>
      <c r="B48" s="175">
        <v>0</v>
      </c>
      <c r="C48" s="175">
        <v>409390284.69</v>
      </c>
      <c r="D48" s="176">
        <v>-409390284.69</v>
      </c>
      <c r="E48" s="175">
        <v>0</v>
      </c>
      <c r="F48" s="175">
        <v>0</v>
      </c>
      <c r="G48" s="40" t="s">
        <v>948</v>
      </c>
      <c r="H48" s="175">
        <v>0</v>
      </c>
      <c r="I48" s="175">
        <v>513922303.42000002</v>
      </c>
      <c r="J48" s="176">
        <v>-513922303.42000002</v>
      </c>
      <c r="K48" s="175">
        <v>0</v>
      </c>
      <c r="L48" s="175">
        <v>0</v>
      </c>
      <c r="M48" s="40" t="s">
        <v>948</v>
      </c>
      <c r="N48" s="175">
        <v>0</v>
      </c>
      <c r="O48" s="175">
        <v>309487445.30000001</v>
      </c>
      <c r="P48" s="176">
        <v>-309487445.30000001</v>
      </c>
      <c r="Q48" s="175">
        <v>0</v>
      </c>
      <c r="R48" s="175">
        <v>0</v>
      </c>
    </row>
    <row r="49" spans="1:18" x14ac:dyDescent="0.25">
      <c r="A49" s="40" t="s">
        <v>949</v>
      </c>
      <c r="B49" s="175">
        <v>0</v>
      </c>
      <c r="C49" s="175">
        <v>409390284.69</v>
      </c>
      <c r="D49" s="176">
        <v>-409390284.69</v>
      </c>
      <c r="E49" s="175">
        <v>0</v>
      </c>
      <c r="F49" s="175">
        <v>0</v>
      </c>
      <c r="G49" s="40" t="s">
        <v>949</v>
      </c>
      <c r="H49" s="175">
        <v>0</v>
      </c>
      <c r="I49" s="175">
        <v>513922303.42000002</v>
      </c>
      <c r="J49" s="176">
        <v>-513922303.42000002</v>
      </c>
      <c r="K49" s="175">
        <v>0</v>
      </c>
      <c r="L49" s="175">
        <v>0</v>
      </c>
      <c r="M49" s="40" t="s">
        <v>949</v>
      </c>
      <c r="N49" s="175">
        <v>0</v>
      </c>
      <c r="O49" s="175">
        <v>309487445.30000001</v>
      </c>
      <c r="P49" s="176">
        <v>-309487445.30000001</v>
      </c>
      <c r="Q49" s="175">
        <v>0</v>
      </c>
      <c r="R49" s="175">
        <v>0</v>
      </c>
    </row>
    <row r="50" spans="1:18" x14ac:dyDescent="0.25">
      <c r="A50" s="165" t="s">
        <v>950</v>
      </c>
      <c r="B50" s="173">
        <v>80031</v>
      </c>
      <c r="C50" s="173">
        <v>30301735.27</v>
      </c>
      <c r="D50" s="174">
        <v>-30375897.16</v>
      </c>
      <c r="E50" s="173">
        <v>5869.11</v>
      </c>
      <c r="F50" s="173">
        <v>-74161.89</v>
      </c>
      <c r="G50" s="165" t="s">
        <v>950</v>
      </c>
      <c r="H50" s="173">
        <v>5869.11</v>
      </c>
      <c r="I50" s="173">
        <v>67443911.430000007</v>
      </c>
      <c r="J50" s="174">
        <v>-67335256.200000003</v>
      </c>
      <c r="K50" s="173">
        <v>114524.34</v>
      </c>
      <c r="L50" s="173">
        <v>108655.23</v>
      </c>
      <c r="M50" s="165" t="s">
        <v>950</v>
      </c>
      <c r="N50" s="173">
        <v>114524.34</v>
      </c>
      <c r="O50" s="173">
        <v>52762582.380000003</v>
      </c>
      <c r="P50" s="174">
        <v>-52618155.890000001</v>
      </c>
      <c r="Q50" s="173">
        <v>258950.83</v>
      </c>
      <c r="R50" s="173">
        <v>144426.49</v>
      </c>
    </row>
    <row r="51" spans="1:18" x14ac:dyDescent="0.25">
      <c r="A51" s="40" t="s">
        <v>951</v>
      </c>
      <c r="B51" s="175">
        <v>80029.3</v>
      </c>
      <c r="C51" s="175">
        <v>3811574.84</v>
      </c>
      <c r="D51" s="176">
        <v>-3872641.7</v>
      </c>
      <c r="E51" s="175">
        <v>18962.439999999999</v>
      </c>
      <c r="F51" s="175">
        <v>-61066.86</v>
      </c>
      <c r="G51" s="40" t="s">
        <v>951</v>
      </c>
      <c r="H51" s="175">
        <v>18962.439999999999</v>
      </c>
      <c r="I51" s="175">
        <v>10883741.52</v>
      </c>
      <c r="J51" s="176">
        <v>-10787179.619999999</v>
      </c>
      <c r="K51" s="175">
        <v>115524.34</v>
      </c>
      <c r="L51" s="175">
        <v>96561.9</v>
      </c>
      <c r="M51" s="40" t="s">
        <v>951</v>
      </c>
      <c r="N51" s="175">
        <v>115524.34</v>
      </c>
      <c r="O51" s="175">
        <v>9078268.4700000007</v>
      </c>
      <c r="P51" s="176">
        <v>-8933841.9800000004</v>
      </c>
      <c r="Q51" s="175">
        <v>259950.83</v>
      </c>
      <c r="R51" s="175">
        <v>144426.49</v>
      </c>
    </row>
    <row r="52" spans="1:18" x14ac:dyDescent="0.25">
      <c r="A52" s="40" t="s">
        <v>952</v>
      </c>
      <c r="B52" s="175">
        <v>0</v>
      </c>
      <c r="C52" s="175">
        <v>3851035.91</v>
      </c>
      <c r="D52" s="176">
        <v>-3864129.24</v>
      </c>
      <c r="E52" s="175">
        <v>-13093.33</v>
      </c>
      <c r="F52" s="175">
        <v>-13093.33</v>
      </c>
      <c r="G52" s="40" t="s">
        <v>952</v>
      </c>
      <c r="H52" s="175">
        <v>-13093.33</v>
      </c>
      <c r="I52" s="175">
        <v>14602077.720000001</v>
      </c>
      <c r="J52" s="176">
        <v>-14589984.390000001</v>
      </c>
      <c r="K52" s="175">
        <v>-1000</v>
      </c>
      <c r="L52" s="175">
        <v>12093.33</v>
      </c>
      <c r="M52" s="40" t="s">
        <v>952</v>
      </c>
      <c r="N52" s="175">
        <v>-1000</v>
      </c>
      <c r="O52" s="175">
        <v>9124254.0700000003</v>
      </c>
      <c r="P52" s="176">
        <v>-9124254.0700000003</v>
      </c>
      <c r="Q52" s="175">
        <v>-1000</v>
      </c>
      <c r="R52" s="175">
        <v>0</v>
      </c>
    </row>
    <row r="53" spans="1:18" x14ac:dyDescent="0.25">
      <c r="A53" s="40" t="s">
        <v>953</v>
      </c>
      <c r="B53" s="175">
        <v>0</v>
      </c>
      <c r="C53" s="175">
        <v>3872641.7</v>
      </c>
      <c r="D53" s="176">
        <v>-3872641.7</v>
      </c>
      <c r="E53" s="175">
        <v>0</v>
      </c>
      <c r="F53" s="175">
        <v>0</v>
      </c>
      <c r="G53" s="40" t="s">
        <v>953</v>
      </c>
      <c r="H53" s="175">
        <v>0</v>
      </c>
      <c r="I53" s="175">
        <v>10787179.619999999</v>
      </c>
      <c r="J53" s="176">
        <v>-10787179.619999999</v>
      </c>
      <c r="K53" s="175">
        <v>0</v>
      </c>
      <c r="L53" s="175">
        <v>0</v>
      </c>
      <c r="M53" s="40" t="s">
        <v>953</v>
      </c>
      <c r="N53" s="175">
        <v>0</v>
      </c>
      <c r="O53" s="175">
        <v>8933841.9800000004</v>
      </c>
      <c r="P53" s="176">
        <v>-8933841.9800000004</v>
      </c>
      <c r="Q53" s="175">
        <v>0</v>
      </c>
      <c r="R53" s="175">
        <v>0</v>
      </c>
    </row>
    <row r="54" spans="1:18" x14ac:dyDescent="0.25">
      <c r="A54" s="40" t="s">
        <v>954</v>
      </c>
      <c r="B54" s="175">
        <v>1.7</v>
      </c>
      <c r="C54" s="175">
        <v>4876745.49</v>
      </c>
      <c r="D54" s="176">
        <v>-4876747.1900000004</v>
      </c>
      <c r="E54" s="175">
        <v>0</v>
      </c>
      <c r="F54" s="175">
        <v>-1.7</v>
      </c>
      <c r="G54" s="40" t="s">
        <v>954</v>
      </c>
      <c r="H54" s="175">
        <v>0</v>
      </c>
      <c r="I54" s="175">
        <v>10390304.189999999</v>
      </c>
      <c r="J54" s="176">
        <v>-10390304.189999999</v>
      </c>
      <c r="K54" s="175">
        <v>0</v>
      </c>
      <c r="L54" s="175">
        <v>0</v>
      </c>
      <c r="M54" s="40" t="s">
        <v>954</v>
      </c>
      <c r="N54" s="175">
        <v>0</v>
      </c>
      <c r="O54" s="175">
        <v>8542072.6199999992</v>
      </c>
      <c r="P54" s="176">
        <v>-8542072.6199999992</v>
      </c>
      <c r="Q54" s="175">
        <v>0</v>
      </c>
      <c r="R54" s="175">
        <v>0</v>
      </c>
    </row>
    <row r="55" spans="1:18" x14ac:dyDescent="0.25">
      <c r="A55" s="40" t="s">
        <v>955</v>
      </c>
      <c r="B55" s="175">
        <v>0</v>
      </c>
      <c r="C55" s="175">
        <v>9012990.1400000006</v>
      </c>
      <c r="D55" s="176">
        <v>-9012990.1400000006</v>
      </c>
      <c r="E55" s="175">
        <v>0</v>
      </c>
      <c r="F55" s="175">
        <v>0</v>
      </c>
      <c r="G55" s="40" t="s">
        <v>955</v>
      </c>
      <c r="H55" s="175">
        <v>0</v>
      </c>
      <c r="I55" s="175">
        <v>10390304.189999999</v>
      </c>
      <c r="J55" s="176">
        <v>-10390304.189999999</v>
      </c>
      <c r="K55" s="175">
        <v>0</v>
      </c>
      <c r="L55" s="175">
        <v>0</v>
      </c>
      <c r="M55" s="40" t="s">
        <v>955</v>
      </c>
      <c r="N55" s="175">
        <v>0</v>
      </c>
      <c r="O55" s="175">
        <v>8542072.6199999992</v>
      </c>
      <c r="P55" s="176">
        <v>-8542072.6199999992</v>
      </c>
      <c r="Q55" s="175">
        <v>0</v>
      </c>
      <c r="R55" s="175">
        <v>0</v>
      </c>
    </row>
    <row r="56" spans="1:18" x14ac:dyDescent="0.25">
      <c r="A56" s="40" t="s">
        <v>956</v>
      </c>
      <c r="B56" s="175">
        <v>0</v>
      </c>
      <c r="C56" s="175">
        <v>4876747.1900000004</v>
      </c>
      <c r="D56" s="176">
        <v>-4876747.1900000004</v>
      </c>
      <c r="E56" s="175">
        <v>0</v>
      </c>
      <c r="F56" s="175">
        <v>0</v>
      </c>
      <c r="G56" s="40" t="s">
        <v>956</v>
      </c>
      <c r="H56" s="175">
        <v>0</v>
      </c>
      <c r="I56" s="175">
        <v>10390304.189999999</v>
      </c>
      <c r="J56" s="176">
        <v>-10390304.189999999</v>
      </c>
      <c r="K56" s="175">
        <v>0</v>
      </c>
      <c r="L56" s="175">
        <v>0</v>
      </c>
      <c r="M56" s="40" t="s">
        <v>956</v>
      </c>
      <c r="N56" s="175">
        <v>0</v>
      </c>
      <c r="O56" s="175">
        <v>8542072.6199999992</v>
      </c>
      <c r="P56" s="176">
        <v>-8542072.6199999992</v>
      </c>
      <c r="Q56" s="175">
        <v>0</v>
      </c>
      <c r="R56" s="175">
        <v>0</v>
      </c>
    </row>
    <row r="57" spans="1:18" x14ac:dyDescent="0.25">
      <c r="A57" s="165" t="s">
        <v>957</v>
      </c>
      <c r="B57" s="173">
        <v>742394526</v>
      </c>
      <c r="C57" s="173">
        <v>13962041706.42</v>
      </c>
      <c r="D57" s="174">
        <v>-13955921853.629999</v>
      </c>
      <c r="E57" s="173">
        <v>748514378.78999996</v>
      </c>
      <c r="F57" s="173">
        <v>6119852.79</v>
      </c>
      <c r="G57" s="165" t="s">
        <v>957</v>
      </c>
      <c r="H57" s="173">
        <v>748514378.78999996</v>
      </c>
      <c r="I57" s="173">
        <v>11312271623.799999</v>
      </c>
      <c r="J57" s="174">
        <v>-11335015287.860001</v>
      </c>
      <c r="K57" s="173">
        <v>725770714.73000002</v>
      </c>
      <c r="L57" s="173">
        <v>-22743664.059999999</v>
      </c>
      <c r="M57" s="165" t="s">
        <v>957</v>
      </c>
      <c r="N57" s="173">
        <v>725770714.73000002</v>
      </c>
      <c r="O57" s="173">
        <v>9601349587.1100006</v>
      </c>
      <c r="P57" s="174">
        <v>-9652469198.7800007</v>
      </c>
      <c r="Q57" s="173">
        <v>674651103.05999994</v>
      </c>
      <c r="R57" s="173">
        <v>-51119611.670000002</v>
      </c>
    </row>
    <row r="58" spans="1:18" x14ac:dyDescent="0.25">
      <c r="A58" s="40" t="s">
        <v>958</v>
      </c>
      <c r="B58" s="175">
        <v>91485974.650000006</v>
      </c>
      <c r="C58" s="175">
        <v>1762950056.55</v>
      </c>
      <c r="D58" s="176">
        <v>-1786133411.45</v>
      </c>
      <c r="E58" s="175">
        <v>68302619.75</v>
      </c>
      <c r="F58" s="175">
        <v>-23183354.899999999</v>
      </c>
      <c r="G58" s="40" t="s">
        <v>958</v>
      </c>
      <c r="H58" s="175">
        <v>68302619.75</v>
      </c>
      <c r="I58" s="175">
        <v>1089977040.54</v>
      </c>
      <c r="J58" s="176">
        <v>-1094769114.1800001</v>
      </c>
      <c r="K58" s="175">
        <v>63510546.109999999</v>
      </c>
      <c r="L58" s="175">
        <v>-4792073.6399999997</v>
      </c>
      <c r="M58" s="40" t="s">
        <v>958</v>
      </c>
      <c r="N58" s="175">
        <v>63510546.109999999</v>
      </c>
      <c r="O58" s="175">
        <v>1279136944.8399999</v>
      </c>
      <c r="P58" s="176">
        <v>-1292439620.0699999</v>
      </c>
      <c r="Q58" s="175">
        <v>50207870.880000003</v>
      </c>
      <c r="R58" s="175">
        <v>-13302675.23</v>
      </c>
    </row>
    <row r="59" spans="1:18" x14ac:dyDescent="0.25">
      <c r="A59" s="40" t="s">
        <v>959</v>
      </c>
      <c r="B59" s="175">
        <v>0</v>
      </c>
      <c r="C59" s="175">
        <v>1763068818.1099999</v>
      </c>
      <c r="D59" s="176">
        <v>-1763068818.1099999</v>
      </c>
      <c r="E59" s="175">
        <v>0</v>
      </c>
      <c r="F59" s="175">
        <v>0</v>
      </c>
      <c r="G59" s="40" t="s">
        <v>959</v>
      </c>
      <c r="H59" s="175">
        <v>0</v>
      </c>
      <c r="I59" s="175">
        <v>1089977040.54</v>
      </c>
      <c r="J59" s="176">
        <v>-1089977040.54</v>
      </c>
      <c r="K59" s="175">
        <v>0</v>
      </c>
      <c r="L59" s="175">
        <v>0</v>
      </c>
      <c r="M59" s="40" t="s">
        <v>959</v>
      </c>
      <c r="N59" s="175">
        <v>0</v>
      </c>
      <c r="O59" s="175">
        <v>1228945015.73</v>
      </c>
      <c r="P59" s="176">
        <v>-1228945015.73</v>
      </c>
      <c r="Q59" s="175">
        <v>0</v>
      </c>
      <c r="R59" s="175">
        <v>0</v>
      </c>
    </row>
    <row r="60" spans="1:18" x14ac:dyDescent="0.25">
      <c r="A60" s="40" t="s">
        <v>960</v>
      </c>
      <c r="B60" s="175">
        <v>0</v>
      </c>
      <c r="C60" s="175">
        <v>1864271712.1300001</v>
      </c>
      <c r="D60" s="176">
        <v>-1864271712.1300001</v>
      </c>
      <c r="E60" s="175">
        <v>0</v>
      </c>
      <c r="F60" s="175">
        <v>0</v>
      </c>
      <c r="G60" s="40" t="s">
        <v>960</v>
      </c>
      <c r="H60" s="175">
        <v>0</v>
      </c>
      <c r="I60" s="175">
        <v>1094769114.1800001</v>
      </c>
      <c r="J60" s="176">
        <v>-1094769114.1800001</v>
      </c>
      <c r="K60" s="175">
        <v>0</v>
      </c>
      <c r="L60" s="175">
        <v>0</v>
      </c>
      <c r="M60" s="40" t="s">
        <v>960</v>
      </c>
      <c r="N60" s="175">
        <v>0</v>
      </c>
      <c r="O60" s="175">
        <v>1242240378.48</v>
      </c>
      <c r="P60" s="176">
        <v>-1242240378.48</v>
      </c>
      <c r="Q60" s="175">
        <v>0</v>
      </c>
      <c r="R60" s="175">
        <v>0</v>
      </c>
    </row>
    <row r="61" spans="1:18" x14ac:dyDescent="0.25">
      <c r="A61" s="40" t="s">
        <v>961</v>
      </c>
      <c r="B61" s="175">
        <v>66070041.5</v>
      </c>
      <c r="C61" s="175">
        <v>2400632408.5</v>
      </c>
      <c r="D61" s="176">
        <v>-2388898703.48</v>
      </c>
      <c r="E61" s="175">
        <v>77803746.519999996</v>
      </c>
      <c r="F61" s="175">
        <v>11733705.02</v>
      </c>
      <c r="G61" s="40" t="s">
        <v>961</v>
      </c>
      <c r="H61" s="175">
        <v>77803746.519999996</v>
      </c>
      <c r="I61" s="175">
        <v>2141506199.1199999</v>
      </c>
      <c r="J61" s="176">
        <v>-2157765801.4299998</v>
      </c>
      <c r="K61" s="175">
        <v>61544144.210000001</v>
      </c>
      <c r="L61" s="175">
        <v>-16259602.310000001</v>
      </c>
      <c r="M61" s="40" t="s">
        <v>961</v>
      </c>
      <c r="N61" s="175">
        <v>61544144.210000001</v>
      </c>
      <c r="O61" s="175">
        <v>1747948448.3900001</v>
      </c>
      <c r="P61" s="176">
        <v>-1744393315.5</v>
      </c>
      <c r="Q61" s="175">
        <v>65099277.100000001</v>
      </c>
      <c r="R61" s="175">
        <v>3555132.89</v>
      </c>
    </row>
    <row r="62" spans="1:18" x14ac:dyDescent="0.25">
      <c r="A62" s="40" t="s">
        <v>962</v>
      </c>
      <c r="B62" s="175">
        <v>0</v>
      </c>
      <c r="C62" s="175">
        <v>2467759481.02</v>
      </c>
      <c r="D62" s="176">
        <v>-2467759481.02</v>
      </c>
      <c r="E62" s="175">
        <v>0</v>
      </c>
      <c r="F62" s="175">
        <v>0</v>
      </c>
      <c r="G62" s="40" t="s">
        <v>962</v>
      </c>
      <c r="H62" s="175">
        <v>0</v>
      </c>
      <c r="I62" s="175">
        <v>2141506199.1199999</v>
      </c>
      <c r="J62" s="176">
        <v>-2141506199.1199999</v>
      </c>
      <c r="K62" s="175">
        <v>0</v>
      </c>
      <c r="L62" s="175">
        <v>0</v>
      </c>
      <c r="M62" s="40" t="s">
        <v>962</v>
      </c>
      <c r="N62" s="175">
        <v>0</v>
      </c>
      <c r="O62" s="175">
        <v>1747948448.3900001</v>
      </c>
      <c r="P62" s="176">
        <v>-1747948448.3900001</v>
      </c>
      <c r="Q62" s="175">
        <v>0</v>
      </c>
      <c r="R62" s="175">
        <v>0</v>
      </c>
    </row>
    <row r="63" spans="1:18" x14ac:dyDescent="0.25">
      <c r="A63" s="40" t="s">
        <v>963</v>
      </c>
      <c r="B63" s="175">
        <v>0</v>
      </c>
      <c r="C63" s="175">
        <v>2388898703.48</v>
      </c>
      <c r="D63" s="176">
        <v>-2388898703.48</v>
      </c>
      <c r="E63" s="175">
        <v>0</v>
      </c>
      <c r="F63" s="175">
        <v>0</v>
      </c>
      <c r="G63" s="40" t="s">
        <v>963</v>
      </c>
      <c r="H63" s="175">
        <v>0</v>
      </c>
      <c r="I63" s="175">
        <v>2157765801.4299998</v>
      </c>
      <c r="J63" s="176">
        <v>-2157765801.4299998</v>
      </c>
      <c r="K63" s="175">
        <v>0</v>
      </c>
      <c r="L63" s="175">
        <v>0</v>
      </c>
      <c r="M63" s="40" t="s">
        <v>963</v>
      </c>
      <c r="N63" s="175">
        <v>0</v>
      </c>
      <c r="O63" s="175">
        <v>1744393315.5</v>
      </c>
      <c r="P63" s="176">
        <v>-1744393315.5</v>
      </c>
      <c r="Q63" s="175">
        <v>0</v>
      </c>
      <c r="R63" s="175">
        <v>0</v>
      </c>
    </row>
    <row r="64" spans="1:18" x14ac:dyDescent="0.25">
      <c r="A64" s="40" t="s">
        <v>964</v>
      </c>
      <c r="B64" s="175">
        <v>102128605.29000001</v>
      </c>
      <c r="C64" s="175">
        <v>409390284.69</v>
      </c>
      <c r="D64" s="176">
        <v>-409026562.43000001</v>
      </c>
      <c r="E64" s="175">
        <v>102492327.55</v>
      </c>
      <c r="F64" s="175">
        <v>363722.26</v>
      </c>
      <c r="G64" s="40" t="s">
        <v>964</v>
      </c>
      <c r="H64" s="175">
        <v>102492327.55</v>
      </c>
      <c r="I64" s="175">
        <v>513922303.42000002</v>
      </c>
      <c r="J64" s="176">
        <v>-513429109.29000002</v>
      </c>
      <c r="K64" s="175">
        <v>102985521.68000001</v>
      </c>
      <c r="L64" s="175">
        <v>493194.13</v>
      </c>
      <c r="M64" s="40" t="s">
        <v>964</v>
      </c>
      <c r="N64" s="175">
        <v>102985521.68000001</v>
      </c>
      <c r="O64" s="175">
        <v>183091653.97999999</v>
      </c>
      <c r="P64" s="176">
        <v>-206077175.66</v>
      </c>
      <c r="Q64" s="175">
        <v>80000000</v>
      </c>
      <c r="R64" s="175">
        <v>-22985521.68</v>
      </c>
    </row>
    <row r="65" spans="1:18" x14ac:dyDescent="0.25">
      <c r="A65" s="40" t="s">
        <v>965</v>
      </c>
      <c r="B65" s="175">
        <v>0</v>
      </c>
      <c r="C65" s="175">
        <v>409390284.69</v>
      </c>
      <c r="D65" s="176">
        <v>-409390284.69</v>
      </c>
      <c r="E65" s="175">
        <v>0</v>
      </c>
      <c r="F65" s="175">
        <v>0</v>
      </c>
      <c r="G65" s="40" t="s">
        <v>965</v>
      </c>
      <c r="H65" s="175">
        <v>0</v>
      </c>
      <c r="I65" s="175">
        <v>513922303.42000002</v>
      </c>
      <c r="J65" s="176">
        <v>-513922303.42000002</v>
      </c>
      <c r="K65" s="175">
        <v>0</v>
      </c>
      <c r="L65" s="175">
        <v>0</v>
      </c>
      <c r="M65" s="40" t="s">
        <v>965</v>
      </c>
      <c r="N65" s="175">
        <v>0</v>
      </c>
      <c r="O65" s="175">
        <v>183091653.97999999</v>
      </c>
      <c r="P65" s="176">
        <v>-183091653.97999999</v>
      </c>
      <c r="Q65" s="175">
        <v>0</v>
      </c>
      <c r="R65" s="175">
        <v>0</v>
      </c>
    </row>
    <row r="66" spans="1:18" x14ac:dyDescent="0.25">
      <c r="A66" s="40" t="s">
        <v>966</v>
      </c>
      <c r="B66" s="175">
        <v>0</v>
      </c>
      <c r="C66" s="175">
        <v>409026562.43000001</v>
      </c>
      <c r="D66" s="176">
        <v>-409026562.43000001</v>
      </c>
      <c r="E66" s="175">
        <v>0</v>
      </c>
      <c r="F66" s="175">
        <v>0</v>
      </c>
      <c r="G66" s="40" t="s">
        <v>966</v>
      </c>
      <c r="H66" s="175">
        <v>0</v>
      </c>
      <c r="I66" s="175">
        <v>513429109.29000002</v>
      </c>
      <c r="J66" s="176">
        <v>-513429109.29000002</v>
      </c>
      <c r="K66" s="175">
        <v>0</v>
      </c>
      <c r="L66" s="175">
        <v>0</v>
      </c>
      <c r="M66" s="40" t="s">
        <v>966</v>
      </c>
      <c r="N66" s="175">
        <v>0</v>
      </c>
      <c r="O66" s="175">
        <v>206077175.66</v>
      </c>
      <c r="P66" s="176">
        <v>-206077175.66</v>
      </c>
      <c r="Q66" s="175">
        <v>0</v>
      </c>
      <c r="R66" s="175">
        <v>0</v>
      </c>
    </row>
    <row r="67" spans="1:18" x14ac:dyDescent="0.25">
      <c r="A67" s="40" t="s">
        <v>967</v>
      </c>
      <c r="B67" s="175">
        <v>202688848.75</v>
      </c>
      <c r="C67" s="175">
        <v>27627918.510000002</v>
      </c>
      <c r="D67" s="176">
        <v>-15072953.189999999</v>
      </c>
      <c r="E67" s="175">
        <v>215243814.06999999</v>
      </c>
      <c r="F67" s="175">
        <v>12554965.32</v>
      </c>
      <c r="G67" s="40" t="s">
        <v>967</v>
      </c>
      <c r="H67" s="175">
        <v>215243814.06999999</v>
      </c>
      <c r="I67" s="175">
        <v>13671187.380000001</v>
      </c>
      <c r="J67" s="176">
        <v>-9528067.0700000003</v>
      </c>
      <c r="K67" s="175">
        <v>219386934.38</v>
      </c>
      <c r="L67" s="175">
        <v>4143120.31</v>
      </c>
      <c r="M67" s="40" t="s">
        <v>967</v>
      </c>
      <c r="N67" s="175">
        <v>219386934.38</v>
      </c>
      <c r="O67" s="175">
        <v>4141537.53</v>
      </c>
      <c r="P67" s="176">
        <v>-17171301.469999999</v>
      </c>
      <c r="Q67" s="175">
        <v>206357170.44</v>
      </c>
      <c r="R67" s="175">
        <v>-13029763.939999999</v>
      </c>
    </row>
    <row r="68" spans="1:18" x14ac:dyDescent="0.25">
      <c r="A68" s="40" t="s">
        <v>968</v>
      </c>
      <c r="B68" s="175">
        <v>0</v>
      </c>
      <c r="C68" s="175">
        <v>27627918.510000002</v>
      </c>
      <c r="D68" s="176">
        <v>-27627918.510000002</v>
      </c>
      <c r="E68" s="175">
        <v>0</v>
      </c>
      <c r="F68" s="175">
        <v>0</v>
      </c>
      <c r="G68" s="40" t="s">
        <v>968</v>
      </c>
      <c r="H68" s="175">
        <v>0</v>
      </c>
      <c r="I68" s="175">
        <v>13671187.380000001</v>
      </c>
      <c r="J68" s="176">
        <v>-13671187.380000001</v>
      </c>
      <c r="K68" s="175">
        <v>0</v>
      </c>
      <c r="L68" s="175">
        <v>0</v>
      </c>
      <c r="M68" s="40" t="s">
        <v>968</v>
      </c>
      <c r="N68" s="175">
        <v>0</v>
      </c>
      <c r="O68" s="175">
        <v>4141537.53</v>
      </c>
      <c r="P68" s="176">
        <v>-4141537.53</v>
      </c>
      <c r="Q68" s="175">
        <v>0</v>
      </c>
      <c r="R68" s="175">
        <v>0</v>
      </c>
    </row>
    <row r="69" spans="1:18" x14ac:dyDescent="0.25">
      <c r="A69" s="40" t="s">
        <v>969</v>
      </c>
      <c r="B69" s="175">
        <v>0</v>
      </c>
      <c r="C69" s="175">
        <v>15072953.189999999</v>
      </c>
      <c r="D69" s="176">
        <v>-15072953.189999999</v>
      </c>
      <c r="E69" s="175">
        <v>0</v>
      </c>
      <c r="F69" s="175">
        <v>0</v>
      </c>
      <c r="G69" s="40" t="s">
        <v>969</v>
      </c>
      <c r="H69" s="175">
        <v>0</v>
      </c>
      <c r="I69" s="175">
        <v>13228092.74</v>
      </c>
      <c r="J69" s="176">
        <v>-13228092.74</v>
      </c>
      <c r="K69" s="175">
        <v>0</v>
      </c>
      <c r="L69" s="175">
        <v>0</v>
      </c>
      <c r="M69" s="40" t="s">
        <v>969</v>
      </c>
      <c r="N69" s="175">
        <v>0</v>
      </c>
      <c r="O69" s="175">
        <v>17171301.469999999</v>
      </c>
      <c r="P69" s="176">
        <v>-17171301.469999999</v>
      </c>
      <c r="Q69" s="175">
        <v>0</v>
      </c>
      <c r="R69" s="175">
        <v>0</v>
      </c>
    </row>
    <row r="70" spans="1:18" x14ac:dyDescent="0.25">
      <c r="A70" s="40" t="s">
        <v>970</v>
      </c>
      <c r="B70" s="175">
        <v>114439601.04000001</v>
      </c>
      <c r="C70" s="175">
        <v>4944146.42</v>
      </c>
      <c r="D70" s="176">
        <v>-393999.91</v>
      </c>
      <c r="E70" s="175">
        <v>118989747.55</v>
      </c>
      <c r="F70" s="175">
        <v>4550146.51</v>
      </c>
      <c r="G70" s="40" t="s">
        <v>970</v>
      </c>
      <c r="H70" s="175">
        <v>118989747.55</v>
      </c>
      <c r="I70" s="175">
        <v>2238073.77</v>
      </c>
      <c r="J70" s="176">
        <v>-8525304.4600000009</v>
      </c>
      <c r="K70" s="175">
        <v>112702516.86</v>
      </c>
      <c r="L70" s="175">
        <v>-6287230.6900000004</v>
      </c>
      <c r="M70" s="40" t="s">
        <v>970</v>
      </c>
      <c r="N70" s="175">
        <v>112702516.86</v>
      </c>
      <c r="O70" s="175">
        <v>1778788.59</v>
      </c>
      <c r="P70" s="176">
        <v>-7284072.8499999996</v>
      </c>
      <c r="Q70" s="175">
        <v>107197232.59999999</v>
      </c>
      <c r="R70" s="175">
        <v>-5505284.2599999998</v>
      </c>
    </row>
    <row r="71" spans="1:18" x14ac:dyDescent="0.25">
      <c r="A71" s="40" t="s">
        <v>971</v>
      </c>
      <c r="B71" s="175">
        <v>0</v>
      </c>
      <c r="C71" s="175">
        <v>4944146.42</v>
      </c>
      <c r="D71" s="176">
        <v>-4944146.42</v>
      </c>
      <c r="E71" s="175">
        <v>0</v>
      </c>
      <c r="F71" s="175">
        <v>0</v>
      </c>
      <c r="G71" s="40" t="s">
        <v>971</v>
      </c>
      <c r="H71" s="175">
        <v>0</v>
      </c>
      <c r="I71" s="175">
        <v>2238073.77</v>
      </c>
      <c r="J71" s="176">
        <v>-2238073.77</v>
      </c>
      <c r="K71" s="175">
        <v>0</v>
      </c>
      <c r="L71" s="175">
        <v>0</v>
      </c>
      <c r="M71" s="40" t="s">
        <v>971</v>
      </c>
      <c r="N71" s="175">
        <v>0</v>
      </c>
      <c r="O71" s="175">
        <v>1778788.59</v>
      </c>
      <c r="P71" s="176">
        <v>-1778788.59</v>
      </c>
      <c r="Q71" s="175">
        <v>0</v>
      </c>
      <c r="R71" s="175">
        <v>0</v>
      </c>
    </row>
    <row r="72" spans="1:18" x14ac:dyDescent="0.25">
      <c r="A72" s="40" t="s">
        <v>972</v>
      </c>
      <c r="B72" s="175">
        <v>0</v>
      </c>
      <c r="C72" s="175">
        <v>4530244.5599999996</v>
      </c>
      <c r="D72" s="176">
        <v>-4530244.5599999996</v>
      </c>
      <c r="E72" s="175">
        <v>0</v>
      </c>
      <c r="F72" s="175">
        <v>0</v>
      </c>
      <c r="G72" s="40" t="s">
        <v>972</v>
      </c>
      <c r="H72" s="175">
        <v>0</v>
      </c>
      <c r="I72" s="175">
        <v>8525304.4600000009</v>
      </c>
      <c r="J72" s="176">
        <v>-8525304.4600000009</v>
      </c>
      <c r="K72" s="175">
        <v>0</v>
      </c>
      <c r="L72" s="175">
        <v>0</v>
      </c>
      <c r="M72" s="40" t="s">
        <v>972</v>
      </c>
      <c r="N72" s="175">
        <v>0</v>
      </c>
      <c r="O72" s="175">
        <v>7284072.8499999996</v>
      </c>
      <c r="P72" s="176">
        <v>-7284072.8499999996</v>
      </c>
      <c r="Q72" s="175">
        <v>0</v>
      </c>
      <c r="R72" s="175">
        <v>0</v>
      </c>
    </row>
    <row r="73" spans="1:18" x14ac:dyDescent="0.25">
      <c r="A73" s="40" t="s">
        <v>973</v>
      </c>
      <c r="B73" s="175">
        <v>165581454.77000001</v>
      </c>
      <c r="C73" s="175">
        <v>668911.93000000005</v>
      </c>
      <c r="D73" s="176">
        <v>-568243.35</v>
      </c>
      <c r="E73" s="175">
        <v>165682123.34999999</v>
      </c>
      <c r="F73" s="175">
        <v>100668.58</v>
      </c>
      <c r="G73" s="40" t="s">
        <v>973</v>
      </c>
      <c r="H73" s="175">
        <v>165682123.34999999</v>
      </c>
      <c r="I73" s="175">
        <v>627840.46</v>
      </c>
      <c r="J73" s="176">
        <v>-668912.31999999995</v>
      </c>
      <c r="K73" s="175">
        <v>165641051.49000001</v>
      </c>
      <c r="L73" s="175">
        <v>-41071.86</v>
      </c>
      <c r="M73" s="40" t="s">
        <v>973</v>
      </c>
      <c r="N73" s="175">
        <v>165641051.49000001</v>
      </c>
      <c r="O73" s="175">
        <v>776342.05</v>
      </c>
      <c r="P73" s="176">
        <v>-627841.5</v>
      </c>
      <c r="Q73" s="175">
        <v>165789552.03999999</v>
      </c>
      <c r="R73" s="175">
        <v>148500.54999999999</v>
      </c>
    </row>
    <row r="74" spans="1:18" x14ac:dyDescent="0.25">
      <c r="A74" s="40" t="s">
        <v>974</v>
      </c>
      <c r="B74" s="175">
        <v>0</v>
      </c>
      <c r="C74" s="175">
        <v>668911.93000000005</v>
      </c>
      <c r="D74" s="176">
        <v>-668911.93000000005</v>
      </c>
      <c r="E74" s="175">
        <v>0</v>
      </c>
      <c r="F74" s="175">
        <v>0</v>
      </c>
      <c r="G74" s="40" t="s">
        <v>974</v>
      </c>
      <c r="H74" s="175">
        <v>0</v>
      </c>
      <c r="I74" s="175">
        <v>627840.46</v>
      </c>
      <c r="J74" s="176">
        <v>-627840.46</v>
      </c>
      <c r="K74" s="175">
        <v>0</v>
      </c>
      <c r="L74" s="175">
        <v>0</v>
      </c>
      <c r="M74" s="40" t="s">
        <v>974</v>
      </c>
      <c r="N74" s="175">
        <v>0</v>
      </c>
      <c r="O74" s="175">
        <v>776342.05</v>
      </c>
      <c r="P74" s="176">
        <v>-776342.05</v>
      </c>
      <c r="Q74" s="175">
        <v>0</v>
      </c>
      <c r="R74" s="175">
        <v>0</v>
      </c>
    </row>
    <row r="75" spans="1:18" x14ac:dyDescent="0.25">
      <c r="A75" s="40" t="s">
        <v>975</v>
      </c>
      <c r="B75" s="175">
        <v>0</v>
      </c>
      <c r="C75" s="175">
        <v>568243.35</v>
      </c>
      <c r="D75" s="176">
        <v>-568243.35</v>
      </c>
      <c r="E75" s="175">
        <v>0</v>
      </c>
      <c r="F75" s="175">
        <v>0</v>
      </c>
      <c r="G75" s="40" t="s">
        <v>975</v>
      </c>
      <c r="H75" s="175">
        <v>0</v>
      </c>
      <c r="I75" s="175">
        <v>668912.31999999995</v>
      </c>
      <c r="J75" s="176">
        <v>-668912.31999999995</v>
      </c>
      <c r="K75" s="175">
        <v>0</v>
      </c>
      <c r="L75" s="175">
        <v>0</v>
      </c>
      <c r="M75" s="40" t="s">
        <v>975</v>
      </c>
      <c r="N75" s="175">
        <v>0</v>
      </c>
      <c r="O75" s="175">
        <v>627841.5</v>
      </c>
      <c r="P75" s="176">
        <v>-627841.5</v>
      </c>
      <c r="Q75" s="175">
        <v>0</v>
      </c>
      <c r="R75" s="175">
        <v>0</v>
      </c>
    </row>
    <row r="76" spans="1:18" x14ac:dyDescent="0.25">
      <c r="A76" s="165" t="s">
        <v>976</v>
      </c>
      <c r="B76" s="173">
        <v>1669042.51</v>
      </c>
      <c r="C76" s="173">
        <v>193192131.68000001</v>
      </c>
      <c r="D76" s="174">
        <v>-193144003.41999999</v>
      </c>
      <c r="E76" s="173">
        <v>1717170.77</v>
      </c>
      <c r="F76" s="173">
        <v>48128.26</v>
      </c>
      <c r="G76" s="165" t="s">
        <v>976</v>
      </c>
      <c r="H76" s="173">
        <v>1717170.77</v>
      </c>
      <c r="I76" s="173">
        <v>161766743.41</v>
      </c>
      <c r="J76" s="174">
        <v>-161603648.05000001</v>
      </c>
      <c r="K76" s="173">
        <v>1880266.13</v>
      </c>
      <c r="L76" s="173">
        <v>163095.35999999999</v>
      </c>
      <c r="M76" s="165" t="s">
        <v>976</v>
      </c>
      <c r="N76" s="173">
        <v>1880266.13</v>
      </c>
      <c r="O76" s="173">
        <v>105059387.01000001</v>
      </c>
      <c r="P76" s="174">
        <v>-103345655.56999999</v>
      </c>
      <c r="Q76" s="173">
        <v>3593997.57</v>
      </c>
      <c r="R76" s="173">
        <v>1713731.44</v>
      </c>
    </row>
    <row r="77" spans="1:18" x14ac:dyDescent="0.25">
      <c r="A77" s="40" t="s">
        <v>977</v>
      </c>
      <c r="B77" s="175">
        <v>12333077.48</v>
      </c>
      <c r="C77" s="175">
        <v>63731587.109999999</v>
      </c>
      <c r="D77" s="176">
        <v>-64932041.030000001</v>
      </c>
      <c r="E77" s="175">
        <v>11132623.560000001</v>
      </c>
      <c r="F77" s="175">
        <v>-1200453.92</v>
      </c>
      <c r="G77" s="40" t="s">
        <v>977</v>
      </c>
      <c r="H77" s="175">
        <v>11132623.560000001</v>
      </c>
      <c r="I77" s="175">
        <v>52742837.939999998</v>
      </c>
      <c r="J77" s="176">
        <v>-51985208.399999999</v>
      </c>
      <c r="K77" s="175">
        <v>11890253.1</v>
      </c>
      <c r="L77" s="175">
        <v>757629.54</v>
      </c>
      <c r="M77" s="40" t="s">
        <v>977</v>
      </c>
      <c r="N77" s="175">
        <v>11890253.1</v>
      </c>
      <c r="O77" s="175">
        <v>34514935.850000001</v>
      </c>
      <c r="P77" s="176">
        <v>-33744723.079999998</v>
      </c>
      <c r="Q77" s="175">
        <v>12660465.869999999</v>
      </c>
      <c r="R77" s="175">
        <v>770212.77</v>
      </c>
    </row>
    <row r="78" spans="1:18" x14ac:dyDescent="0.25">
      <c r="A78" s="40" t="s">
        <v>978</v>
      </c>
      <c r="B78" s="175">
        <v>-97552.14</v>
      </c>
      <c r="C78" s="175">
        <v>63749044.689999998</v>
      </c>
      <c r="D78" s="176">
        <v>-63737981.43</v>
      </c>
      <c r="E78" s="175">
        <v>-86488.88</v>
      </c>
      <c r="F78" s="175">
        <v>11063.26</v>
      </c>
      <c r="G78" s="40" t="s">
        <v>978</v>
      </c>
      <c r="H78" s="175">
        <v>-86488.88</v>
      </c>
      <c r="I78" s="175">
        <v>52981879.310000002</v>
      </c>
      <c r="J78" s="176">
        <v>-52955351.539999999</v>
      </c>
      <c r="K78" s="175">
        <v>-59961.11</v>
      </c>
      <c r="L78" s="175">
        <v>26527.77</v>
      </c>
      <c r="M78" s="40" t="s">
        <v>978</v>
      </c>
      <c r="N78" s="175">
        <v>-59961.11</v>
      </c>
      <c r="O78" s="175">
        <v>34502380.75</v>
      </c>
      <c r="P78" s="176">
        <v>-34517927.780000001</v>
      </c>
      <c r="Q78" s="175">
        <v>-75508.14</v>
      </c>
      <c r="R78" s="175">
        <v>-15547.03</v>
      </c>
    </row>
    <row r="79" spans="1:18" x14ac:dyDescent="0.25">
      <c r="A79" s="40" t="s">
        <v>979</v>
      </c>
      <c r="B79" s="175">
        <v>-10566482.83</v>
      </c>
      <c r="C79" s="175">
        <v>64006769.829999998</v>
      </c>
      <c r="D79" s="176">
        <v>-62769250.909999996</v>
      </c>
      <c r="E79" s="175">
        <v>-9328963.9100000001</v>
      </c>
      <c r="F79" s="175">
        <v>1237518.92</v>
      </c>
      <c r="G79" s="40" t="s">
        <v>979</v>
      </c>
      <c r="H79" s="175">
        <v>-9328963.9100000001</v>
      </c>
      <c r="I79" s="175">
        <v>54035289.200000003</v>
      </c>
      <c r="J79" s="176">
        <v>-54656351.149999999</v>
      </c>
      <c r="K79" s="175">
        <v>-9950025.8599999994</v>
      </c>
      <c r="L79" s="175">
        <v>-621061.94999999995</v>
      </c>
      <c r="M79" s="40" t="s">
        <v>979</v>
      </c>
      <c r="N79" s="175">
        <v>-9950025.8599999994</v>
      </c>
      <c r="O79" s="175">
        <v>34158523.079999998</v>
      </c>
      <c r="P79" s="176">
        <v>-33199457.379999999</v>
      </c>
      <c r="Q79" s="175">
        <v>-8990960.1600000001</v>
      </c>
      <c r="R79" s="175">
        <v>959065.7</v>
      </c>
    </row>
    <row r="80" spans="1:18" x14ac:dyDescent="0.25">
      <c r="A80" s="40" t="s">
        <v>980</v>
      </c>
      <c r="B80" s="175">
        <v>0</v>
      </c>
      <c r="C80" s="175">
        <v>568243.35</v>
      </c>
      <c r="D80" s="176">
        <v>-568243.35</v>
      </c>
      <c r="E80" s="175">
        <v>0</v>
      </c>
      <c r="F80" s="175">
        <v>0</v>
      </c>
      <c r="G80" s="40" t="s">
        <v>980</v>
      </c>
      <c r="H80" s="175">
        <v>0</v>
      </c>
      <c r="I80" s="175">
        <v>668912.31999999995</v>
      </c>
      <c r="J80" s="176">
        <v>-668912.31999999995</v>
      </c>
      <c r="K80" s="175">
        <v>0</v>
      </c>
      <c r="L80" s="175">
        <v>0</v>
      </c>
      <c r="M80" s="40" t="s">
        <v>980</v>
      </c>
      <c r="N80" s="175">
        <v>0</v>
      </c>
      <c r="O80" s="175">
        <v>627849.11</v>
      </c>
      <c r="P80" s="176">
        <v>-627849.11</v>
      </c>
      <c r="Q80" s="175">
        <v>0</v>
      </c>
      <c r="R80" s="175">
        <v>0</v>
      </c>
    </row>
    <row r="81" spans="1:18" x14ac:dyDescent="0.25">
      <c r="A81" s="40" t="s">
        <v>981</v>
      </c>
      <c r="B81" s="175">
        <v>0</v>
      </c>
      <c r="C81" s="175">
        <v>568243.35</v>
      </c>
      <c r="D81" s="176">
        <v>-568243.35</v>
      </c>
      <c r="E81" s="175">
        <v>0</v>
      </c>
      <c r="F81" s="175">
        <v>0</v>
      </c>
      <c r="G81" s="40" t="s">
        <v>981</v>
      </c>
      <c r="H81" s="175">
        <v>0</v>
      </c>
      <c r="I81" s="175">
        <v>668912.31999999995</v>
      </c>
      <c r="J81" s="176">
        <v>-668912.31999999995</v>
      </c>
      <c r="K81" s="175">
        <v>0</v>
      </c>
      <c r="L81" s="175">
        <v>0</v>
      </c>
      <c r="M81" s="40" t="s">
        <v>981</v>
      </c>
      <c r="N81" s="175">
        <v>0</v>
      </c>
      <c r="O81" s="175">
        <v>627849.11</v>
      </c>
      <c r="P81" s="176">
        <v>-627849.11</v>
      </c>
      <c r="Q81" s="175">
        <v>0</v>
      </c>
      <c r="R81" s="175">
        <v>0</v>
      </c>
    </row>
    <row r="82" spans="1:18" x14ac:dyDescent="0.25">
      <c r="A82" s="40" t="s">
        <v>982</v>
      </c>
      <c r="B82" s="175">
        <v>0</v>
      </c>
      <c r="C82" s="175">
        <v>568243.35</v>
      </c>
      <c r="D82" s="176">
        <v>-568243.35</v>
      </c>
      <c r="E82" s="175">
        <v>0</v>
      </c>
      <c r="F82" s="175">
        <v>0</v>
      </c>
      <c r="G82" s="40" t="s">
        <v>982</v>
      </c>
      <c r="H82" s="175">
        <v>0</v>
      </c>
      <c r="I82" s="175">
        <v>668912.31999999995</v>
      </c>
      <c r="J82" s="176">
        <v>-668912.31999999995</v>
      </c>
      <c r="K82" s="175">
        <v>0</v>
      </c>
      <c r="L82" s="175">
        <v>0</v>
      </c>
      <c r="M82" s="40" t="s">
        <v>982</v>
      </c>
      <c r="N82" s="175">
        <v>0</v>
      </c>
      <c r="O82" s="175">
        <v>627849.11</v>
      </c>
      <c r="P82" s="176">
        <v>-627849.11</v>
      </c>
      <c r="Q82" s="175">
        <v>0</v>
      </c>
      <c r="R82" s="175">
        <v>0</v>
      </c>
    </row>
    <row r="83" spans="1:18" x14ac:dyDescent="0.25">
      <c r="A83" s="165" t="s">
        <v>983</v>
      </c>
      <c r="B83" s="173">
        <v>153511.16</v>
      </c>
      <c r="C83" s="173">
        <v>243890.61</v>
      </c>
      <c r="D83" s="174">
        <v>-249253.48</v>
      </c>
      <c r="E83" s="173">
        <v>148148.29</v>
      </c>
      <c r="F83" s="173">
        <v>-5362.87</v>
      </c>
      <c r="G83" s="165" t="s">
        <v>983</v>
      </c>
      <c r="H83" s="173">
        <v>148148.29</v>
      </c>
      <c r="I83" s="173">
        <v>259481.22</v>
      </c>
      <c r="J83" s="174">
        <v>-245153.49</v>
      </c>
      <c r="K83" s="173">
        <v>162476.01999999999</v>
      </c>
      <c r="L83" s="173">
        <v>14327.73</v>
      </c>
      <c r="M83" s="165" t="s">
        <v>983</v>
      </c>
      <c r="N83" s="173">
        <v>162476.01999999999</v>
      </c>
      <c r="O83" s="173">
        <v>259176.28</v>
      </c>
      <c r="P83" s="174">
        <v>-258847.88</v>
      </c>
      <c r="Q83" s="173">
        <v>162804.42000000001</v>
      </c>
      <c r="R83" s="173">
        <v>328.4</v>
      </c>
    </row>
    <row r="84" spans="1:18" x14ac:dyDescent="0.25">
      <c r="A84" s="40" t="s">
        <v>984</v>
      </c>
      <c r="B84" s="175">
        <v>-95740.96</v>
      </c>
      <c r="C84" s="175">
        <v>1.36</v>
      </c>
      <c r="D84" s="176">
        <v>0</v>
      </c>
      <c r="E84" s="175">
        <v>-95739.6</v>
      </c>
      <c r="F84" s="175">
        <v>1.36</v>
      </c>
      <c r="G84" s="40" t="s">
        <v>984</v>
      </c>
      <c r="H84" s="175">
        <v>-95739.6</v>
      </c>
      <c r="I84" s="175">
        <v>1.32</v>
      </c>
      <c r="J84" s="176">
        <v>-632.14</v>
      </c>
      <c r="K84" s="175">
        <v>-96370.42</v>
      </c>
      <c r="L84" s="175">
        <v>-630.82000000000005</v>
      </c>
      <c r="M84" s="40" t="s">
        <v>984</v>
      </c>
      <c r="N84" s="175">
        <v>-96370.42</v>
      </c>
      <c r="O84" s="175">
        <v>1.44</v>
      </c>
      <c r="P84" s="176">
        <v>0</v>
      </c>
      <c r="Q84" s="175">
        <v>-96368.98</v>
      </c>
      <c r="R84" s="175">
        <v>1.44</v>
      </c>
    </row>
    <row r="85" spans="1:18" x14ac:dyDescent="0.25">
      <c r="A85" s="40" t="s">
        <v>985</v>
      </c>
      <c r="B85" s="175">
        <v>0</v>
      </c>
      <c r="C85" s="175">
        <v>1.36</v>
      </c>
      <c r="D85" s="176">
        <v>-1.36</v>
      </c>
      <c r="E85" s="175">
        <v>0</v>
      </c>
      <c r="F85" s="175">
        <v>0</v>
      </c>
      <c r="G85" s="40" t="s">
        <v>985</v>
      </c>
      <c r="H85" s="175">
        <v>0</v>
      </c>
      <c r="I85" s="175">
        <v>1.32</v>
      </c>
      <c r="J85" s="176">
        <v>-1.32</v>
      </c>
      <c r="K85" s="175">
        <v>0</v>
      </c>
      <c r="L85" s="175">
        <v>0</v>
      </c>
      <c r="M85" s="40" t="s">
        <v>985</v>
      </c>
      <c r="N85" s="175">
        <v>0</v>
      </c>
      <c r="O85" s="175">
        <v>1.44</v>
      </c>
      <c r="P85" s="176">
        <v>-1.44</v>
      </c>
      <c r="Q85" s="175">
        <v>0</v>
      </c>
      <c r="R85" s="175">
        <v>0</v>
      </c>
    </row>
    <row r="86" spans="1:18" x14ac:dyDescent="0.25">
      <c r="A86" s="40" t="s">
        <v>1206</v>
      </c>
      <c r="B86" s="175">
        <v>0</v>
      </c>
      <c r="C86" s="175">
        <v>0</v>
      </c>
      <c r="D86" s="176">
        <v>0</v>
      </c>
      <c r="E86" s="175">
        <v>0</v>
      </c>
      <c r="F86" s="175">
        <v>0</v>
      </c>
      <c r="G86" s="40" t="s">
        <v>1206</v>
      </c>
      <c r="H86" s="175">
        <v>0</v>
      </c>
      <c r="I86" s="175">
        <v>632.14</v>
      </c>
      <c r="J86" s="176">
        <v>-632.14</v>
      </c>
      <c r="K86" s="175">
        <v>0</v>
      </c>
      <c r="L86" s="175">
        <v>0</v>
      </c>
      <c r="M86" s="40" t="s">
        <v>1206</v>
      </c>
      <c r="N86" s="175">
        <v>0</v>
      </c>
      <c r="O86" s="175">
        <v>0</v>
      </c>
      <c r="P86" s="176">
        <v>0</v>
      </c>
      <c r="Q86" s="175">
        <v>0</v>
      </c>
      <c r="R86" s="175">
        <v>0</v>
      </c>
    </row>
    <row r="87" spans="1:18" x14ac:dyDescent="0.25">
      <c r="A87" s="40" t="s">
        <v>986</v>
      </c>
      <c r="B87" s="175">
        <v>249252.12</v>
      </c>
      <c r="C87" s="175">
        <v>243887.89</v>
      </c>
      <c r="D87" s="176">
        <v>-249252.12</v>
      </c>
      <c r="E87" s="175">
        <v>243887.89</v>
      </c>
      <c r="F87" s="175">
        <v>-5364.23</v>
      </c>
      <c r="G87" s="40" t="s">
        <v>986</v>
      </c>
      <c r="H87" s="175">
        <v>243887.89</v>
      </c>
      <c r="I87" s="175">
        <v>258846.44</v>
      </c>
      <c r="J87" s="176">
        <v>-243887.89</v>
      </c>
      <c r="K87" s="175">
        <v>258846.44</v>
      </c>
      <c r="L87" s="175">
        <v>14958.55</v>
      </c>
      <c r="M87" s="40" t="s">
        <v>986</v>
      </c>
      <c r="N87" s="175">
        <v>258846.44</v>
      </c>
      <c r="O87" s="175">
        <v>259173.4</v>
      </c>
      <c r="P87" s="176">
        <v>-258846.44</v>
      </c>
      <c r="Q87" s="175">
        <v>259173.4</v>
      </c>
      <c r="R87" s="175">
        <v>326.95999999999998</v>
      </c>
    </row>
    <row r="88" spans="1:18" x14ac:dyDescent="0.25">
      <c r="A88" s="165" t="s">
        <v>527</v>
      </c>
      <c r="B88" s="173">
        <v>3726361.69</v>
      </c>
      <c r="C88" s="173">
        <v>105634704.45</v>
      </c>
      <c r="D88" s="174">
        <v>-107921021.59999999</v>
      </c>
      <c r="E88" s="173">
        <v>1440044.54</v>
      </c>
      <c r="F88" s="173">
        <v>-2286317.15</v>
      </c>
      <c r="G88" s="165" t="s">
        <v>527</v>
      </c>
      <c r="H88" s="173">
        <v>1440044.54</v>
      </c>
      <c r="I88" s="173">
        <v>118255772.73</v>
      </c>
      <c r="J88" s="174">
        <v>-118380395.70999999</v>
      </c>
      <c r="K88" s="173">
        <v>1315421.56</v>
      </c>
      <c r="L88" s="173">
        <v>-124622.98</v>
      </c>
      <c r="M88" s="165" t="s">
        <v>527</v>
      </c>
      <c r="N88" s="173">
        <v>1315421.56</v>
      </c>
      <c r="O88" s="173">
        <v>248169284.03999999</v>
      </c>
      <c r="P88" s="174">
        <v>-242723857.03999999</v>
      </c>
      <c r="Q88" s="173">
        <v>6760848.5599999996</v>
      </c>
      <c r="R88" s="173">
        <v>5445427</v>
      </c>
    </row>
    <row r="89" spans="1:18" x14ac:dyDescent="0.25">
      <c r="A89" s="165" t="s">
        <v>528</v>
      </c>
      <c r="B89" s="173">
        <v>0</v>
      </c>
      <c r="C89" s="173">
        <v>103497750.45</v>
      </c>
      <c r="D89" s="174">
        <v>-103082859.05</v>
      </c>
      <c r="E89" s="173">
        <v>414891.4</v>
      </c>
      <c r="F89" s="173">
        <v>414891.4</v>
      </c>
      <c r="G89" s="165" t="s">
        <v>528</v>
      </c>
      <c r="H89" s="173">
        <v>414891.4</v>
      </c>
      <c r="I89" s="173">
        <v>105738389.04000001</v>
      </c>
      <c r="J89" s="174">
        <v>-105866582.23</v>
      </c>
      <c r="K89" s="173">
        <v>286698.21000000002</v>
      </c>
      <c r="L89" s="173">
        <v>-128193.19</v>
      </c>
      <c r="M89" s="165" t="s">
        <v>528</v>
      </c>
      <c r="N89" s="173">
        <v>286698.21000000002</v>
      </c>
      <c r="O89" s="173">
        <v>238089541.21000001</v>
      </c>
      <c r="P89" s="174">
        <v>-238376239.41999999</v>
      </c>
      <c r="Q89" s="173">
        <v>0</v>
      </c>
      <c r="R89" s="173">
        <v>-286698.21000000002</v>
      </c>
    </row>
    <row r="90" spans="1:18" x14ac:dyDescent="0.25">
      <c r="A90" s="40" t="s">
        <v>987</v>
      </c>
      <c r="B90" s="175">
        <v>0</v>
      </c>
      <c r="C90" s="175">
        <v>100162689</v>
      </c>
      <c r="D90" s="176">
        <v>-100162689</v>
      </c>
      <c r="E90" s="175">
        <v>0</v>
      </c>
      <c r="F90" s="175">
        <v>0</v>
      </c>
      <c r="G90" s="40" t="s">
        <v>987</v>
      </c>
      <c r="H90" s="175">
        <v>0</v>
      </c>
      <c r="I90" s="175">
        <v>94718910</v>
      </c>
      <c r="J90" s="176">
        <v>-94718910</v>
      </c>
      <c r="K90" s="175">
        <v>0</v>
      </c>
      <c r="L90" s="175">
        <v>0</v>
      </c>
      <c r="M90" s="40" t="s">
        <v>987</v>
      </c>
      <c r="N90" s="175">
        <v>0</v>
      </c>
      <c r="O90" s="175">
        <v>228845336</v>
      </c>
      <c r="P90" s="176">
        <v>-228845336</v>
      </c>
      <c r="Q90" s="175">
        <v>0</v>
      </c>
      <c r="R90" s="175">
        <v>0</v>
      </c>
    </row>
    <row r="91" spans="1:18" x14ac:dyDescent="0.25">
      <c r="A91" s="40" t="s">
        <v>988</v>
      </c>
      <c r="B91" s="175">
        <v>0</v>
      </c>
      <c r="C91" s="175">
        <v>3335061.45</v>
      </c>
      <c r="D91" s="176">
        <v>-2920170.05</v>
      </c>
      <c r="E91" s="175">
        <v>414891.4</v>
      </c>
      <c r="F91" s="175">
        <v>414891.4</v>
      </c>
      <c r="G91" s="40" t="s">
        <v>988</v>
      </c>
      <c r="H91" s="175">
        <v>414891.4</v>
      </c>
      <c r="I91" s="175">
        <v>11019479.039999999</v>
      </c>
      <c r="J91" s="176">
        <v>-11147672.23</v>
      </c>
      <c r="K91" s="175">
        <v>286698.21000000002</v>
      </c>
      <c r="L91" s="175">
        <v>-128193.19</v>
      </c>
      <c r="M91" s="40" t="s">
        <v>988</v>
      </c>
      <c r="N91" s="175">
        <v>286698.21000000002</v>
      </c>
      <c r="O91" s="175">
        <v>9244205.2100000009</v>
      </c>
      <c r="P91" s="176">
        <v>-9530903.4199999999</v>
      </c>
      <c r="Q91" s="175">
        <v>0</v>
      </c>
      <c r="R91" s="175">
        <v>-286698.21000000002</v>
      </c>
    </row>
    <row r="92" spans="1:18" x14ac:dyDescent="0.25">
      <c r="A92" s="165" t="s">
        <v>989</v>
      </c>
      <c r="B92" s="173">
        <v>3551996.91</v>
      </c>
      <c r="C92" s="173">
        <v>1895927.45</v>
      </c>
      <c r="D92" s="174">
        <v>-4621278.38</v>
      </c>
      <c r="E92" s="173">
        <v>826645.98</v>
      </c>
      <c r="F92" s="173">
        <v>-2725350.93</v>
      </c>
      <c r="G92" s="165" t="s">
        <v>989</v>
      </c>
      <c r="H92" s="173">
        <v>826645.98</v>
      </c>
      <c r="I92" s="173">
        <v>12199081.5</v>
      </c>
      <c r="J92" s="174">
        <v>-12151562.689999999</v>
      </c>
      <c r="K92" s="173">
        <v>874164.79</v>
      </c>
      <c r="L92" s="173">
        <v>47518.81</v>
      </c>
      <c r="M92" s="165" t="s">
        <v>989</v>
      </c>
      <c r="N92" s="173">
        <v>874164.79</v>
      </c>
      <c r="O92" s="173">
        <v>9982532.0500000007</v>
      </c>
      <c r="P92" s="174">
        <v>-4095848.28</v>
      </c>
      <c r="Q92" s="173">
        <v>6760848.5599999996</v>
      </c>
      <c r="R92" s="173">
        <v>5886683.7699999996</v>
      </c>
    </row>
    <row r="93" spans="1:18" x14ac:dyDescent="0.25">
      <c r="A93" s="40" t="s">
        <v>990</v>
      </c>
      <c r="B93" s="175">
        <v>254769.58</v>
      </c>
      <c r="C93" s="175">
        <v>1031866.02</v>
      </c>
      <c r="D93" s="176">
        <v>-751928.83</v>
      </c>
      <c r="E93" s="175">
        <v>534706.77</v>
      </c>
      <c r="F93" s="175">
        <v>279937.19</v>
      </c>
      <c r="G93" s="40" t="s">
        <v>990</v>
      </c>
      <c r="H93" s="175">
        <v>534706.77</v>
      </c>
      <c r="I93" s="175">
        <v>923235.63</v>
      </c>
      <c r="J93" s="176">
        <v>-625123.38</v>
      </c>
      <c r="K93" s="175">
        <v>832819.02</v>
      </c>
      <c r="L93" s="175">
        <v>298112.25</v>
      </c>
      <c r="M93" s="40" t="s">
        <v>990</v>
      </c>
      <c r="N93" s="175">
        <v>832819.02</v>
      </c>
      <c r="O93" s="175">
        <v>599388.64</v>
      </c>
      <c r="P93" s="176">
        <v>-1356919.58</v>
      </c>
      <c r="Q93" s="175">
        <v>75288.08</v>
      </c>
      <c r="R93" s="175">
        <v>-757530.94</v>
      </c>
    </row>
    <row r="94" spans="1:18" x14ac:dyDescent="0.25">
      <c r="A94" s="40" t="s">
        <v>991</v>
      </c>
      <c r="B94" s="175">
        <v>231599.32</v>
      </c>
      <c r="C94" s="175">
        <v>34679.089999999997</v>
      </c>
      <c r="D94" s="176">
        <v>-223249.66</v>
      </c>
      <c r="E94" s="175">
        <v>43028.75</v>
      </c>
      <c r="F94" s="175">
        <v>-188570.57</v>
      </c>
      <c r="G94" s="40" t="s">
        <v>991</v>
      </c>
      <c r="H94" s="175">
        <v>43028.75</v>
      </c>
      <c r="I94" s="175">
        <v>21171.040000000001</v>
      </c>
      <c r="J94" s="176">
        <v>-41310.019999999997</v>
      </c>
      <c r="K94" s="175">
        <v>22889.77</v>
      </c>
      <c r="L94" s="175">
        <v>-20138.98</v>
      </c>
      <c r="M94" s="40" t="s">
        <v>991</v>
      </c>
      <c r="N94" s="175">
        <v>22889.77</v>
      </c>
      <c r="O94" s="175">
        <v>28367.83</v>
      </c>
      <c r="P94" s="176">
        <v>-26635.23</v>
      </c>
      <c r="Q94" s="175">
        <v>24622.37</v>
      </c>
      <c r="R94" s="175">
        <v>1732.6</v>
      </c>
    </row>
    <row r="95" spans="1:18" x14ac:dyDescent="0.25">
      <c r="A95" s="40" t="s">
        <v>992</v>
      </c>
      <c r="B95" s="175">
        <v>233179.11</v>
      </c>
      <c r="C95" s="175">
        <v>233179.11</v>
      </c>
      <c r="D95" s="176">
        <v>-466358.22</v>
      </c>
      <c r="E95" s="175">
        <v>0</v>
      </c>
      <c r="F95" s="175">
        <v>-233179.11</v>
      </c>
      <c r="G95" s="40" t="s">
        <v>992</v>
      </c>
      <c r="H95" s="175">
        <v>0</v>
      </c>
      <c r="I95" s="175">
        <v>0</v>
      </c>
      <c r="J95" s="176">
        <v>0</v>
      </c>
      <c r="K95" s="175">
        <v>0</v>
      </c>
      <c r="L95" s="175">
        <v>0</v>
      </c>
      <c r="M95" s="40" t="s">
        <v>992</v>
      </c>
      <c r="N95" s="175">
        <v>0</v>
      </c>
      <c r="O95" s="175">
        <v>0</v>
      </c>
      <c r="P95" s="176">
        <v>0</v>
      </c>
      <c r="Q95" s="175">
        <v>0</v>
      </c>
      <c r="R95" s="175">
        <v>0</v>
      </c>
    </row>
    <row r="96" spans="1:18" x14ac:dyDescent="0.25">
      <c r="A96" s="40" t="s">
        <v>993</v>
      </c>
      <c r="B96" s="175">
        <v>2832448.9</v>
      </c>
      <c r="C96" s="175">
        <v>596203.23</v>
      </c>
      <c r="D96" s="176">
        <v>-3179741.67</v>
      </c>
      <c r="E96" s="175">
        <v>248910.46</v>
      </c>
      <c r="F96" s="175">
        <v>-2583538.44</v>
      </c>
      <c r="G96" s="40" t="s">
        <v>993</v>
      </c>
      <c r="H96" s="175">
        <v>248910.46</v>
      </c>
      <c r="I96" s="175">
        <v>11254674.83</v>
      </c>
      <c r="J96" s="176">
        <v>-11485129.289999999</v>
      </c>
      <c r="K96" s="175">
        <v>18456</v>
      </c>
      <c r="L96" s="175">
        <v>-230454.46</v>
      </c>
      <c r="M96" s="40" t="s">
        <v>993</v>
      </c>
      <c r="N96" s="175">
        <v>18456</v>
      </c>
      <c r="O96" s="175">
        <v>9354775.5800000001</v>
      </c>
      <c r="P96" s="176">
        <v>-2712293.47</v>
      </c>
      <c r="Q96" s="175">
        <v>6660938.1100000003</v>
      </c>
      <c r="R96" s="175">
        <v>6642482.1100000003</v>
      </c>
    </row>
    <row r="97" spans="1:18" x14ac:dyDescent="0.25">
      <c r="A97" s="165" t="s">
        <v>529</v>
      </c>
      <c r="B97" s="173">
        <v>174364.78</v>
      </c>
      <c r="C97" s="173">
        <v>241026.55</v>
      </c>
      <c r="D97" s="174">
        <v>-216884.17</v>
      </c>
      <c r="E97" s="173">
        <v>198507.16</v>
      </c>
      <c r="F97" s="173">
        <v>24142.38</v>
      </c>
      <c r="G97" s="165" t="s">
        <v>529</v>
      </c>
      <c r="H97" s="173">
        <v>198507.16</v>
      </c>
      <c r="I97" s="173">
        <v>229713.19</v>
      </c>
      <c r="J97" s="174">
        <v>-276765.78999999998</v>
      </c>
      <c r="K97" s="173">
        <v>151454.56</v>
      </c>
      <c r="L97" s="173">
        <v>-47052.6</v>
      </c>
      <c r="M97" s="165" t="s">
        <v>529</v>
      </c>
      <c r="N97" s="173">
        <v>151454.56</v>
      </c>
      <c r="O97" s="173">
        <v>69751.08</v>
      </c>
      <c r="P97" s="174">
        <v>-221205.64</v>
      </c>
      <c r="Q97" s="173">
        <v>0</v>
      </c>
      <c r="R97" s="173">
        <v>-151454.56</v>
      </c>
    </row>
    <row r="98" spans="1:18" x14ac:dyDescent="0.25">
      <c r="A98" s="40" t="s">
        <v>994</v>
      </c>
      <c r="B98" s="175">
        <v>26187</v>
      </c>
      <c r="C98" s="175">
        <v>37082.46</v>
      </c>
      <c r="D98" s="176">
        <v>-33269.46</v>
      </c>
      <c r="E98" s="175">
        <v>30000</v>
      </c>
      <c r="F98" s="175">
        <v>3813</v>
      </c>
      <c r="G98" s="40" t="s">
        <v>994</v>
      </c>
      <c r="H98" s="175">
        <v>30000</v>
      </c>
      <c r="I98" s="175">
        <v>32395.84</v>
      </c>
      <c r="J98" s="176">
        <v>-43419.22</v>
      </c>
      <c r="K98" s="175">
        <v>18976.62</v>
      </c>
      <c r="L98" s="175">
        <v>-11023.38</v>
      </c>
      <c r="M98" s="40" t="s">
        <v>994</v>
      </c>
      <c r="N98" s="175">
        <v>18976.62</v>
      </c>
      <c r="O98" s="175">
        <v>11023.38</v>
      </c>
      <c r="P98" s="176">
        <v>-30000</v>
      </c>
      <c r="Q98" s="175">
        <v>0</v>
      </c>
      <c r="R98" s="175">
        <v>-18976.62</v>
      </c>
    </row>
    <row r="99" spans="1:18" x14ac:dyDescent="0.25">
      <c r="A99" s="40" t="s">
        <v>995</v>
      </c>
      <c r="B99" s="175">
        <v>12043.07</v>
      </c>
      <c r="C99" s="175">
        <v>48494.47</v>
      </c>
      <c r="D99" s="176">
        <v>-39340.33</v>
      </c>
      <c r="E99" s="175">
        <v>21197.21</v>
      </c>
      <c r="F99" s="175">
        <v>9154.14</v>
      </c>
      <c r="G99" s="40" t="s">
        <v>995</v>
      </c>
      <c r="H99" s="175">
        <v>21197.21</v>
      </c>
      <c r="I99" s="175">
        <v>41409.35</v>
      </c>
      <c r="J99" s="176">
        <v>-42938.239999999998</v>
      </c>
      <c r="K99" s="175">
        <v>19668.32</v>
      </c>
      <c r="L99" s="175">
        <v>-1528.89</v>
      </c>
      <c r="M99" s="40" t="s">
        <v>995</v>
      </c>
      <c r="N99" s="175">
        <v>19668.32</v>
      </c>
      <c r="O99" s="175">
        <v>5712.77</v>
      </c>
      <c r="P99" s="176">
        <v>-25381.09</v>
      </c>
      <c r="Q99" s="175">
        <v>0</v>
      </c>
      <c r="R99" s="175">
        <v>-19668.32</v>
      </c>
    </row>
    <row r="100" spans="1:18" x14ac:dyDescent="0.25">
      <c r="A100" s="40" t="s">
        <v>996</v>
      </c>
      <c r="B100" s="175">
        <v>21117</v>
      </c>
      <c r="C100" s="175">
        <v>26736.41</v>
      </c>
      <c r="D100" s="176">
        <v>-31403.87</v>
      </c>
      <c r="E100" s="175">
        <v>16449.54</v>
      </c>
      <c r="F100" s="175">
        <v>-4667.46</v>
      </c>
      <c r="G100" s="40" t="s">
        <v>996</v>
      </c>
      <c r="H100" s="175">
        <v>16449.54</v>
      </c>
      <c r="I100" s="175">
        <v>34633.94</v>
      </c>
      <c r="J100" s="176">
        <v>-41884.720000000001</v>
      </c>
      <c r="K100" s="175">
        <v>9198.76</v>
      </c>
      <c r="L100" s="175">
        <v>-7250.78</v>
      </c>
      <c r="M100" s="40" t="s">
        <v>996</v>
      </c>
      <c r="N100" s="175">
        <v>9198.76</v>
      </c>
      <c r="O100" s="175">
        <v>15801.24</v>
      </c>
      <c r="P100" s="176">
        <v>-25000</v>
      </c>
      <c r="Q100" s="175">
        <v>0</v>
      </c>
      <c r="R100" s="175">
        <v>-9198.76</v>
      </c>
    </row>
    <row r="101" spans="1:18" x14ac:dyDescent="0.25">
      <c r="A101" s="40" t="s">
        <v>997</v>
      </c>
      <c r="B101" s="175">
        <v>14323.47</v>
      </c>
      <c r="C101" s="175">
        <v>36039.74</v>
      </c>
      <c r="D101" s="176">
        <v>-31674.97</v>
      </c>
      <c r="E101" s="175">
        <v>18688.240000000002</v>
      </c>
      <c r="F101" s="175">
        <v>4364.7700000000004</v>
      </c>
      <c r="G101" s="40" t="s">
        <v>997</v>
      </c>
      <c r="H101" s="175">
        <v>18688.240000000002</v>
      </c>
      <c r="I101" s="175">
        <v>28345.200000000001</v>
      </c>
      <c r="J101" s="176">
        <v>-36616.400000000001</v>
      </c>
      <c r="K101" s="175">
        <v>10417.040000000001</v>
      </c>
      <c r="L101" s="175">
        <v>-8271.2000000000007</v>
      </c>
      <c r="M101" s="40" t="s">
        <v>997</v>
      </c>
      <c r="N101" s="175">
        <v>10417.040000000001</v>
      </c>
      <c r="O101" s="175">
        <v>14582.96</v>
      </c>
      <c r="P101" s="176">
        <v>-25000</v>
      </c>
      <c r="Q101" s="175">
        <v>0</v>
      </c>
      <c r="R101" s="175">
        <v>-10417.040000000001</v>
      </c>
    </row>
    <row r="102" spans="1:18" x14ac:dyDescent="0.25">
      <c r="A102" s="40" t="s">
        <v>998</v>
      </c>
      <c r="B102" s="175">
        <v>12922.79</v>
      </c>
      <c r="C102" s="175">
        <v>28488.46</v>
      </c>
      <c r="D102" s="176">
        <v>-24239.08</v>
      </c>
      <c r="E102" s="175">
        <v>17172.169999999998</v>
      </c>
      <c r="F102" s="175">
        <v>4249.38</v>
      </c>
      <c r="G102" s="40" t="s">
        <v>998</v>
      </c>
      <c r="H102" s="175">
        <v>17172.169999999998</v>
      </c>
      <c r="I102" s="175">
        <v>27115.24</v>
      </c>
      <c r="J102" s="176">
        <v>-31317.98</v>
      </c>
      <c r="K102" s="175">
        <v>12969.43</v>
      </c>
      <c r="L102" s="175">
        <v>-4202.74</v>
      </c>
      <c r="M102" s="40" t="s">
        <v>998</v>
      </c>
      <c r="N102" s="175">
        <v>12969.43</v>
      </c>
      <c r="O102" s="175">
        <v>12030.57</v>
      </c>
      <c r="P102" s="176">
        <v>-25000</v>
      </c>
      <c r="Q102" s="175">
        <v>0</v>
      </c>
      <c r="R102" s="175">
        <v>-12969.43</v>
      </c>
    </row>
    <row r="103" spans="1:18" x14ac:dyDescent="0.25">
      <c r="A103" s="40" t="s">
        <v>999</v>
      </c>
      <c r="B103" s="175">
        <v>15000</v>
      </c>
      <c r="C103" s="175">
        <v>4937.82</v>
      </c>
      <c r="D103" s="176">
        <v>-4937.82</v>
      </c>
      <c r="E103" s="175">
        <v>15000</v>
      </c>
      <c r="F103" s="175">
        <v>0</v>
      </c>
      <c r="G103" s="40" t="s">
        <v>999</v>
      </c>
      <c r="H103" s="175">
        <v>15000</v>
      </c>
      <c r="I103" s="175">
        <v>4946.51</v>
      </c>
      <c r="J103" s="176">
        <v>-4946.51</v>
      </c>
      <c r="K103" s="175">
        <v>15000</v>
      </c>
      <c r="L103" s="175">
        <v>0</v>
      </c>
      <c r="M103" s="40" t="s">
        <v>999</v>
      </c>
      <c r="N103" s="175">
        <v>15000</v>
      </c>
      <c r="O103" s="175">
        <v>0</v>
      </c>
      <c r="P103" s="176">
        <v>-15000</v>
      </c>
      <c r="Q103" s="175">
        <v>0</v>
      </c>
      <c r="R103" s="175">
        <v>-15000</v>
      </c>
    </row>
    <row r="104" spans="1:18" x14ac:dyDescent="0.25">
      <c r="A104" s="40" t="s">
        <v>1000</v>
      </c>
      <c r="B104" s="175">
        <v>15000</v>
      </c>
      <c r="C104" s="175">
        <v>0</v>
      </c>
      <c r="D104" s="176">
        <v>0</v>
      </c>
      <c r="E104" s="175">
        <v>15000</v>
      </c>
      <c r="F104" s="175">
        <v>0</v>
      </c>
      <c r="G104" s="40" t="s">
        <v>1000</v>
      </c>
      <c r="H104" s="175">
        <v>15000</v>
      </c>
      <c r="I104" s="175">
        <v>16296.97</v>
      </c>
      <c r="J104" s="176">
        <v>-16296.97</v>
      </c>
      <c r="K104" s="175">
        <v>15000</v>
      </c>
      <c r="L104" s="175">
        <v>0</v>
      </c>
      <c r="M104" s="40" t="s">
        <v>1000</v>
      </c>
      <c r="N104" s="175">
        <v>15000</v>
      </c>
      <c r="O104" s="175">
        <v>129</v>
      </c>
      <c r="P104" s="176">
        <v>-15129</v>
      </c>
      <c r="Q104" s="175">
        <v>0</v>
      </c>
      <c r="R104" s="175">
        <v>-15000</v>
      </c>
    </row>
    <row r="105" spans="1:18" x14ac:dyDescent="0.25">
      <c r="A105" s="40" t="s">
        <v>1001</v>
      </c>
      <c r="B105" s="175">
        <v>12771.45</v>
      </c>
      <c r="C105" s="175">
        <v>28096.29</v>
      </c>
      <c r="D105" s="176">
        <v>-20867.740000000002</v>
      </c>
      <c r="E105" s="175">
        <v>20000</v>
      </c>
      <c r="F105" s="175">
        <v>7228.55</v>
      </c>
      <c r="G105" s="40" t="s">
        <v>1001</v>
      </c>
      <c r="H105" s="175">
        <v>20000</v>
      </c>
      <c r="I105" s="175">
        <v>20917.05</v>
      </c>
      <c r="J105" s="176">
        <v>-24442.05</v>
      </c>
      <c r="K105" s="175">
        <v>16475</v>
      </c>
      <c r="L105" s="175">
        <v>-3525</v>
      </c>
      <c r="M105" s="40" t="s">
        <v>1001</v>
      </c>
      <c r="N105" s="175">
        <v>16475</v>
      </c>
      <c r="O105" s="175">
        <v>3530</v>
      </c>
      <c r="P105" s="176">
        <v>-20005</v>
      </c>
      <c r="Q105" s="175">
        <v>0</v>
      </c>
      <c r="R105" s="175">
        <v>-16475</v>
      </c>
    </row>
    <row r="106" spans="1:18" x14ac:dyDescent="0.25">
      <c r="A106" s="40" t="s">
        <v>1002</v>
      </c>
      <c r="B106" s="175">
        <v>10000</v>
      </c>
      <c r="C106" s="175">
        <v>0</v>
      </c>
      <c r="D106" s="176">
        <v>0</v>
      </c>
      <c r="E106" s="175">
        <v>10000</v>
      </c>
      <c r="F106" s="175">
        <v>0</v>
      </c>
      <c r="G106" s="40" t="s">
        <v>1002</v>
      </c>
      <c r="H106" s="175">
        <v>10000</v>
      </c>
      <c r="I106" s="175">
        <v>1383</v>
      </c>
      <c r="J106" s="176">
        <v>-1383</v>
      </c>
      <c r="K106" s="175">
        <v>10000</v>
      </c>
      <c r="L106" s="175">
        <v>0</v>
      </c>
      <c r="M106" s="40" t="s">
        <v>1002</v>
      </c>
      <c r="N106" s="175">
        <v>10000</v>
      </c>
      <c r="O106" s="175">
        <v>0</v>
      </c>
      <c r="P106" s="176">
        <v>-10000</v>
      </c>
      <c r="Q106" s="175">
        <v>0</v>
      </c>
      <c r="R106" s="175">
        <v>-10000</v>
      </c>
    </row>
    <row r="107" spans="1:18" x14ac:dyDescent="0.25">
      <c r="A107" s="40" t="s">
        <v>1003</v>
      </c>
      <c r="B107" s="175">
        <v>25000</v>
      </c>
      <c r="C107" s="175">
        <v>27552.14</v>
      </c>
      <c r="D107" s="176">
        <v>-27552.14</v>
      </c>
      <c r="E107" s="175">
        <v>25000</v>
      </c>
      <c r="F107" s="175">
        <v>0</v>
      </c>
      <c r="G107" s="40" t="s">
        <v>1003</v>
      </c>
      <c r="H107" s="175">
        <v>25000</v>
      </c>
      <c r="I107" s="175">
        <v>17918.43</v>
      </c>
      <c r="J107" s="176">
        <v>-29169.040000000001</v>
      </c>
      <c r="K107" s="175">
        <v>13749.39</v>
      </c>
      <c r="L107" s="175">
        <v>-11250.61</v>
      </c>
      <c r="M107" s="40" t="s">
        <v>1003</v>
      </c>
      <c r="N107" s="175">
        <v>13749.39</v>
      </c>
      <c r="O107" s="175">
        <v>2090.2199999999998</v>
      </c>
      <c r="P107" s="176">
        <v>-15839.61</v>
      </c>
      <c r="Q107" s="175">
        <v>0</v>
      </c>
      <c r="R107" s="175">
        <v>-13749.39</v>
      </c>
    </row>
    <row r="108" spans="1:18" x14ac:dyDescent="0.25">
      <c r="A108" s="40" t="s">
        <v>1004</v>
      </c>
      <c r="B108" s="175">
        <v>10000</v>
      </c>
      <c r="C108" s="175">
        <v>3598.76</v>
      </c>
      <c r="D108" s="176">
        <v>-3598.76</v>
      </c>
      <c r="E108" s="175">
        <v>10000</v>
      </c>
      <c r="F108" s="175">
        <v>0</v>
      </c>
      <c r="G108" s="40" t="s">
        <v>1004</v>
      </c>
      <c r="H108" s="175">
        <v>10000</v>
      </c>
      <c r="I108" s="175">
        <v>4351.66</v>
      </c>
      <c r="J108" s="176">
        <v>-4351.66</v>
      </c>
      <c r="K108" s="175">
        <v>10000</v>
      </c>
      <c r="L108" s="175">
        <v>0</v>
      </c>
      <c r="M108" s="40" t="s">
        <v>1004</v>
      </c>
      <c r="N108" s="175">
        <v>10000</v>
      </c>
      <c r="O108" s="175">
        <v>4850.9399999999996</v>
      </c>
      <c r="P108" s="176">
        <v>-14850.94</v>
      </c>
      <c r="Q108" s="175">
        <v>0</v>
      </c>
      <c r="R108" s="175">
        <v>-10000</v>
      </c>
    </row>
    <row r="109" spans="1:18" x14ac:dyDescent="0.25">
      <c r="A109" s="165" t="s">
        <v>1303</v>
      </c>
      <c r="B109" s="173">
        <v>0</v>
      </c>
      <c r="C109" s="173">
        <v>0</v>
      </c>
      <c r="D109" s="174">
        <v>0</v>
      </c>
      <c r="E109" s="173">
        <v>0</v>
      </c>
      <c r="F109" s="173">
        <v>0</v>
      </c>
      <c r="G109" s="165" t="s">
        <v>1303</v>
      </c>
      <c r="H109" s="173">
        <v>0</v>
      </c>
      <c r="I109" s="173">
        <v>88589</v>
      </c>
      <c r="J109" s="174">
        <v>-85485</v>
      </c>
      <c r="K109" s="173">
        <v>3104</v>
      </c>
      <c r="L109" s="173">
        <v>3104</v>
      </c>
      <c r="M109" s="165" t="s">
        <v>1303</v>
      </c>
      <c r="N109" s="173">
        <v>3104</v>
      </c>
      <c r="O109" s="173">
        <v>27459.7</v>
      </c>
      <c r="P109" s="174">
        <v>-30563.7</v>
      </c>
      <c r="Q109" s="173">
        <v>0</v>
      </c>
      <c r="R109" s="173">
        <v>-3104</v>
      </c>
    </row>
    <row r="110" spans="1:18" x14ac:dyDescent="0.25">
      <c r="A110" s="40" t="s">
        <v>1304</v>
      </c>
      <c r="B110" s="175">
        <v>0</v>
      </c>
      <c r="C110" s="175">
        <v>0</v>
      </c>
      <c r="D110" s="176">
        <v>0</v>
      </c>
      <c r="E110" s="175">
        <v>0</v>
      </c>
      <c r="F110" s="175">
        <v>0</v>
      </c>
      <c r="G110" s="40" t="s">
        <v>1304</v>
      </c>
      <c r="H110" s="175">
        <v>0</v>
      </c>
      <c r="I110" s="175">
        <v>88589</v>
      </c>
      <c r="J110" s="176">
        <v>-85485</v>
      </c>
      <c r="K110" s="175">
        <v>3104</v>
      </c>
      <c r="L110" s="175">
        <v>3104</v>
      </c>
      <c r="M110" s="40" t="s">
        <v>1304</v>
      </c>
      <c r="N110" s="175">
        <v>3104</v>
      </c>
      <c r="O110" s="175">
        <v>27459.7</v>
      </c>
      <c r="P110" s="176">
        <v>-30563.7</v>
      </c>
      <c r="Q110" s="175">
        <v>0</v>
      </c>
      <c r="R110" s="175">
        <v>-3104</v>
      </c>
    </row>
    <row r="111" spans="1:18" x14ac:dyDescent="0.25">
      <c r="A111" s="165" t="s">
        <v>1005</v>
      </c>
      <c r="B111" s="173">
        <v>15842568.01</v>
      </c>
      <c r="C111" s="173">
        <v>482382.57</v>
      </c>
      <c r="D111" s="174">
        <v>-7714981.7599999998</v>
      </c>
      <c r="E111" s="173">
        <v>8609968.8200000003</v>
      </c>
      <c r="F111" s="173">
        <v>-7232599.1900000004</v>
      </c>
      <c r="G111" s="165" t="s">
        <v>1005</v>
      </c>
      <c r="H111" s="173">
        <v>8609968.8200000003</v>
      </c>
      <c r="I111" s="173">
        <v>1984483.01</v>
      </c>
      <c r="J111" s="174">
        <v>-1758358.48</v>
      </c>
      <c r="K111" s="173">
        <v>8836093.3499999996</v>
      </c>
      <c r="L111" s="173">
        <v>226124.53</v>
      </c>
      <c r="M111" s="165" t="s">
        <v>1005</v>
      </c>
      <c r="N111" s="173">
        <v>8836093.3499999996</v>
      </c>
      <c r="O111" s="173">
        <v>1063089.2</v>
      </c>
      <c r="P111" s="174">
        <v>-4439666.49</v>
      </c>
      <c r="Q111" s="173">
        <v>5459516.0599999996</v>
      </c>
      <c r="R111" s="173">
        <v>-3376577.29</v>
      </c>
    </row>
    <row r="112" spans="1:18" x14ac:dyDescent="0.25">
      <c r="A112" s="165" t="s">
        <v>1006</v>
      </c>
      <c r="B112" s="173">
        <v>0</v>
      </c>
      <c r="C112" s="173">
        <v>118955.53</v>
      </c>
      <c r="D112" s="174">
        <v>0</v>
      </c>
      <c r="E112" s="173">
        <v>118955.53</v>
      </c>
      <c r="F112" s="173">
        <v>118955.53</v>
      </c>
      <c r="G112" s="165" t="s">
        <v>1006</v>
      </c>
      <c r="H112" s="173">
        <v>118955.53</v>
      </c>
      <c r="I112" s="173">
        <v>599340.47</v>
      </c>
      <c r="J112" s="174">
        <v>-206115.53</v>
      </c>
      <c r="K112" s="173">
        <v>512180.47</v>
      </c>
      <c r="L112" s="173">
        <v>393224.94</v>
      </c>
      <c r="M112" s="165" t="s">
        <v>1006</v>
      </c>
      <c r="N112" s="173">
        <v>512180.47</v>
      </c>
      <c r="O112" s="173">
        <v>592914.76</v>
      </c>
      <c r="P112" s="174">
        <v>-1010083.93</v>
      </c>
      <c r="Q112" s="173">
        <v>95011.3</v>
      </c>
      <c r="R112" s="173">
        <v>-417169.17</v>
      </c>
    </row>
    <row r="113" spans="1:18" x14ac:dyDescent="0.25">
      <c r="A113" s="40" t="s">
        <v>1007</v>
      </c>
      <c r="B113" s="175">
        <v>0</v>
      </c>
      <c r="C113" s="175">
        <v>118955.53</v>
      </c>
      <c r="D113" s="176">
        <v>0</v>
      </c>
      <c r="E113" s="175">
        <v>118955.53</v>
      </c>
      <c r="F113" s="175">
        <v>118955.53</v>
      </c>
      <c r="G113" s="40" t="s">
        <v>1007</v>
      </c>
      <c r="H113" s="175">
        <v>118955.53</v>
      </c>
      <c r="I113" s="175">
        <v>599340.47</v>
      </c>
      <c r="J113" s="176">
        <v>-206115.53</v>
      </c>
      <c r="K113" s="175">
        <v>512180.47</v>
      </c>
      <c r="L113" s="175">
        <v>393224.94</v>
      </c>
      <c r="M113" s="40" t="s">
        <v>1007</v>
      </c>
      <c r="N113" s="175">
        <v>512180.47</v>
      </c>
      <c r="O113" s="175">
        <v>592914.76</v>
      </c>
      <c r="P113" s="176">
        <v>-1010083.93</v>
      </c>
      <c r="Q113" s="175">
        <v>95011.3</v>
      </c>
      <c r="R113" s="175">
        <v>-417169.17</v>
      </c>
    </row>
    <row r="114" spans="1:18" x14ac:dyDescent="0.25">
      <c r="A114" s="165" t="s">
        <v>1207</v>
      </c>
      <c r="B114" s="173">
        <v>0</v>
      </c>
      <c r="C114" s="173">
        <v>0</v>
      </c>
      <c r="D114" s="174">
        <v>0</v>
      </c>
      <c r="E114" s="173">
        <v>0</v>
      </c>
      <c r="F114" s="173">
        <v>0</v>
      </c>
      <c r="G114" s="165" t="s">
        <v>1207</v>
      </c>
      <c r="H114" s="173">
        <v>0</v>
      </c>
      <c r="I114" s="173">
        <v>0</v>
      </c>
      <c r="J114" s="174">
        <v>0</v>
      </c>
      <c r="K114" s="173">
        <v>0</v>
      </c>
      <c r="L114" s="173">
        <v>0</v>
      </c>
      <c r="M114" s="165" t="s">
        <v>1207</v>
      </c>
      <c r="N114" s="173">
        <v>0</v>
      </c>
      <c r="O114" s="173">
        <v>385572.86</v>
      </c>
      <c r="P114" s="174">
        <v>0</v>
      </c>
      <c r="Q114" s="173">
        <v>385572.86</v>
      </c>
      <c r="R114" s="173">
        <v>385572.86</v>
      </c>
    </row>
    <row r="115" spans="1:18" x14ac:dyDescent="0.25">
      <c r="A115" s="40" t="s">
        <v>1208</v>
      </c>
      <c r="B115" s="175">
        <v>0</v>
      </c>
      <c r="C115" s="175">
        <v>0</v>
      </c>
      <c r="D115" s="176">
        <v>0</v>
      </c>
      <c r="E115" s="175">
        <v>0</v>
      </c>
      <c r="F115" s="175">
        <v>0</v>
      </c>
      <c r="G115" s="40" t="s">
        <v>1208</v>
      </c>
      <c r="H115" s="175">
        <v>0</v>
      </c>
      <c r="I115" s="175">
        <v>0</v>
      </c>
      <c r="J115" s="176">
        <v>0</v>
      </c>
      <c r="K115" s="175">
        <v>0</v>
      </c>
      <c r="L115" s="175">
        <v>0</v>
      </c>
      <c r="M115" s="40" t="s">
        <v>1208</v>
      </c>
      <c r="N115" s="175">
        <v>0</v>
      </c>
      <c r="O115" s="175">
        <v>385572.86</v>
      </c>
      <c r="P115" s="176">
        <v>0</v>
      </c>
      <c r="Q115" s="175">
        <v>385572.86</v>
      </c>
      <c r="R115" s="175">
        <v>385572.86</v>
      </c>
    </row>
    <row r="116" spans="1:18" x14ac:dyDescent="0.25">
      <c r="A116" s="165" t="s">
        <v>530</v>
      </c>
      <c r="B116" s="173">
        <v>15842568.01</v>
      </c>
      <c r="C116" s="173">
        <v>363427.04</v>
      </c>
      <c r="D116" s="174">
        <v>-7714981.7599999998</v>
      </c>
      <c r="E116" s="173">
        <v>8491013.2899999991</v>
      </c>
      <c r="F116" s="173">
        <v>-7351554.7199999997</v>
      </c>
      <c r="G116" s="165" t="s">
        <v>530</v>
      </c>
      <c r="H116" s="173">
        <v>8491013.2899999991</v>
      </c>
      <c r="I116" s="173">
        <v>1385142.54</v>
      </c>
      <c r="J116" s="174">
        <v>-1552242.95</v>
      </c>
      <c r="K116" s="173">
        <v>8323912.8799999999</v>
      </c>
      <c r="L116" s="173">
        <v>-167100.41</v>
      </c>
      <c r="M116" s="165" t="s">
        <v>530</v>
      </c>
      <c r="N116" s="173">
        <v>8323912.8799999999</v>
      </c>
      <c r="O116" s="173">
        <v>84601.58</v>
      </c>
      <c r="P116" s="174">
        <v>-3429582.56</v>
      </c>
      <c r="Q116" s="173">
        <v>4978931.9000000004</v>
      </c>
      <c r="R116" s="173">
        <v>-3344980.98</v>
      </c>
    </row>
    <row r="117" spans="1:18" x14ac:dyDescent="0.25">
      <c r="A117" s="40" t="s">
        <v>1008</v>
      </c>
      <c r="B117" s="175">
        <v>15842568.01</v>
      </c>
      <c r="C117" s="175">
        <v>363427.04</v>
      </c>
      <c r="D117" s="176">
        <v>-7714981.7599999998</v>
      </c>
      <c r="E117" s="175">
        <v>8491013.2899999991</v>
      </c>
      <c r="F117" s="175">
        <v>-7351554.7199999997</v>
      </c>
      <c r="G117" s="40" t="s">
        <v>1008</v>
      </c>
      <c r="H117" s="175">
        <v>8491013.2899999991</v>
      </c>
      <c r="I117" s="175">
        <v>1385142.54</v>
      </c>
      <c r="J117" s="176">
        <v>-1552242.95</v>
      </c>
      <c r="K117" s="175">
        <v>8323912.8799999999</v>
      </c>
      <c r="L117" s="175">
        <v>-167100.41</v>
      </c>
      <c r="M117" s="40" t="s">
        <v>1008</v>
      </c>
      <c r="N117" s="175">
        <v>8323912.8799999999</v>
      </c>
      <c r="O117" s="175">
        <v>84601.58</v>
      </c>
      <c r="P117" s="176">
        <v>-3429582.56</v>
      </c>
      <c r="Q117" s="175">
        <v>4978931.9000000004</v>
      </c>
      <c r="R117" s="175">
        <v>-3344980.98</v>
      </c>
    </row>
    <row r="118" spans="1:18" x14ac:dyDescent="0.25">
      <c r="A118" s="165" t="s">
        <v>1009</v>
      </c>
      <c r="B118" s="173">
        <v>11114091.390000001</v>
      </c>
      <c r="C118" s="173">
        <v>1446948.92</v>
      </c>
      <c r="D118" s="174">
        <v>-1464586.56</v>
      </c>
      <c r="E118" s="173">
        <v>11096453.75</v>
      </c>
      <c r="F118" s="173">
        <v>-17637.64</v>
      </c>
      <c r="G118" s="165" t="s">
        <v>1009</v>
      </c>
      <c r="H118" s="173">
        <v>11096453.75</v>
      </c>
      <c r="I118" s="173">
        <v>2115422.59</v>
      </c>
      <c r="J118" s="174">
        <v>-1727028.57</v>
      </c>
      <c r="K118" s="173">
        <v>11484847.77</v>
      </c>
      <c r="L118" s="173">
        <v>388394.02</v>
      </c>
      <c r="M118" s="165" t="s">
        <v>1009</v>
      </c>
      <c r="N118" s="173">
        <v>11484847.77</v>
      </c>
      <c r="O118" s="173">
        <v>369461.18</v>
      </c>
      <c r="P118" s="174">
        <v>-1079169.43</v>
      </c>
      <c r="Q118" s="173">
        <v>10775139.52</v>
      </c>
      <c r="R118" s="173">
        <v>-709708.25</v>
      </c>
    </row>
    <row r="119" spans="1:18" x14ac:dyDescent="0.25">
      <c r="A119" s="165" t="s">
        <v>1010</v>
      </c>
      <c r="B119" s="173">
        <v>11114091.390000001</v>
      </c>
      <c r="C119" s="173">
        <v>1446948.92</v>
      </c>
      <c r="D119" s="174">
        <v>-1464586.56</v>
      </c>
      <c r="E119" s="173">
        <v>11096453.75</v>
      </c>
      <c r="F119" s="173">
        <v>-17637.64</v>
      </c>
      <c r="G119" s="165" t="s">
        <v>1010</v>
      </c>
      <c r="H119" s="173">
        <v>11096453.75</v>
      </c>
      <c r="I119" s="173">
        <v>2115422.59</v>
      </c>
      <c r="J119" s="174">
        <v>-1727028.57</v>
      </c>
      <c r="K119" s="173">
        <v>11484847.77</v>
      </c>
      <c r="L119" s="173">
        <v>388394.02</v>
      </c>
      <c r="M119" s="165" t="s">
        <v>1010</v>
      </c>
      <c r="N119" s="173">
        <v>11484847.77</v>
      </c>
      <c r="O119" s="173">
        <v>369461.18</v>
      </c>
      <c r="P119" s="174">
        <v>-1079169.43</v>
      </c>
      <c r="Q119" s="173">
        <v>10775139.52</v>
      </c>
      <c r="R119" s="173">
        <v>-709708.25</v>
      </c>
    </row>
    <row r="120" spans="1:18" x14ac:dyDescent="0.25">
      <c r="A120" s="40" t="s">
        <v>1011</v>
      </c>
      <c r="B120" s="175">
        <v>10648860.74</v>
      </c>
      <c r="C120" s="175">
        <v>1283567.1000000001</v>
      </c>
      <c r="D120" s="176">
        <v>-1310023.96</v>
      </c>
      <c r="E120" s="175">
        <v>10622403.880000001</v>
      </c>
      <c r="F120" s="175">
        <v>-26456.86</v>
      </c>
      <c r="G120" s="40" t="s">
        <v>1011</v>
      </c>
      <c r="H120" s="175">
        <v>10622403.880000001</v>
      </c>
      <c r="I120" s="175">
        <v>1857245.44</v>
      </c>
      <c r="J120" s="176">
        <v>-1576925.39</v>
      </c>
      <c r="K120" s="175">
        <v>10902723.93</v>
      </c>
      <c r="L120" s="175">
        <v>280320.05</v>
      </c>
      <c r="M120" s="40" t="s">
        <v>1011</v>
      </c>
      <c r="N120" s="175">
        <v>10902723.93</v>
      </c>
      <c r="O120" s="175">
        <v>231304.3</v>
      </c>
      <c r="P120" s="176">
        <v>-906431.82</v>
      </c>
      <c r="Q120" s="175">
        <v>10227596.41</v>
      </c>
      <c r="R120" s="175">
        <v>-675127.52</v>
      </c>
    </row>
    <row r="121" spans="1:18" x14ac:dyDescent="0.25">
      <c r="A121" s="40" t="s">
        <v>1257</v>
      </c>
      <c r="B121" s="175">
        <v>446480.65</v>
      </c>
      <c r="C121" s="175">
        <v>31341.8</v>
      </c>
      <c r="D121" s="176">
        <v>-22710.5</v>
      </c>
      <c r="E121" s="175">
        <v>455111.95</v>
      </c>
      <c r="F121" s="175">
        <v>8631.2999999999993</v>
      </c>
      <c r="G121" s="40" t="s">
        <v>1257</v>
      </c>
      <c r="H121" s="175">
        <v>455111.95</v>
      </c>
      <c r="I121" s="175">
        <v>137793.15</v>
      </c>
      <c r="J121" s="176">
        <v>-51793.98</v>
      </c>
      <c r="K121" s="175">
        <v>541111.12</v>
      </c>
      <c r="L121" s="175">
        <v>85999.17</v>
      </c>
      <c r="M121" s="40" t="s">
        <v>1257</v>
      </c>
      <c r="N121" s="175">
        <v>541111.12</v>
      </c>
      <c r="O121" s="175">
        <v>78210.679999999993</v>
      </c>
      <c r="P121" s="176">
        <v>-90716.61</v>
      </c>
      <c r="Q121" s="175">
        <v>528605.18999999994</v>
      </c>
      <c r="R121" s="175">
        <v>-12505.93</v>
      </c>
    </row>
    <row r="122" spans="1:18" x14ac:dyDescent="0.25">
      <c r="A122" s="40" t="s">
        <v>1012</v>
      </c>
      <c r="B122" s="175">
        <v>18750</v>
      </c>
      <c r="C122" s="175">
        <v>2640</v>
      </c>
      <c r="D122" s="176">
        <v>-2640</v>
      </c>
      <c r="E122" s="175">
        <v>18750</v>
      </c>
      <c r="F122" s="175">
        <v>0</v>
      </c>
      <c r="G122" s="40" t="s">
        <v>1012</v>
      </c>
      <c r="H122" s="175">
        <v>18750</v>
      </c>
      <c r="I122" s="175">
        <v>2000</v>
      </c>
      <c r="J122" s="176">
        <v>-2000</v>
      </c>
      <c r="K122" s="175">
        <v>18750</v>
      </c>
      <c r="L122" s="175">
        <v>0</v>
      </c>
      <c r="M122" s="40" t="s">
        <v>1012</v>
      </c>
      <c r="N122" s="175">
        <v>18750</v>
      </c>
      <c r="O122" s="175">
        <v>0</v>
      </c>
      <c r="P122" s="176">
        <v>0</v>
      </c>
      <c r="Q122" s="175">
        <v>18750</v>
      </c>
      <c r="R122" s="175">
        <v>0</v>
      </c>
    </row>
    <row r="123" spans="1:18" x14ac:dyDescent="0.25">
      <c r="A123" s="40" t="s">
        <v>1013</v>
      </c>
      <c r="B123" s="175">
        <v>0</v>
      </c>
      <c r="C123" s="175">
        <v>29532.12</v>
      </c>
      <c r="D123" s="176">
        <v>-29344.2</v>
      </c>
      <c r="E123" s="175">
        <v>187.92</v>
      </c>
      <c r="F123" s="175">
        <v>187.92</v>
      </c>
      <c r="G123" s="40" t="s">
        <v>1013</v>
      </c>
      <c r="H123" s="175">
        <v>187.92</v>
      </c>
      <c r="I123" s="175">
        <v>55761.2</v>
      </c>
      <c r="J123" s="176">
        <v>-33686.400000000001</v>
      </c>
      <c r="K123" s="175">
        <v>22262.720000000001</v>
      </c>
      <c r="L123" s="175">
        <v>22074.799999999999</v>
      </c>
      <c r="M123" s="40" t="s">
        <v>1013</v>
      </c>
      <c r="N123" s="175">
        <v>22262.720000000001</v>
      </c>
      <c r="O123" s="175">
        <v>58951.199999999997</v>
      </c>
      <c r="P123" s="176">
        <v>-81026</v>
      </c>
      <c r="Q123" s="175">
        <v>187.92</v>
      </c>
      <c r="R123" s="175">
        <v>-22074.799999999999</v>
      </c>
    </row>
    <row r="124" spans="1:18" x14ac:dyDescent="0.25">
      <c r="A124" s="40" t="s">
        <v>1209</v>
      </c>
      <c r="B124" s="175">
        <v>0</v>
      </c>
      <c r="C124" s="175">
        <v>99867.9</v>
      </c>
      <c r="D124" s="176">
        <v>-99867.9</v>
      </c>
      <c r="E124" s="175">
        <v>0</v>
      </c>
      <c r="F124" s="175">
        <v>0</v>
      </c>
      <c r="G124" s="40" t="s">
        <v>1209</v>
      </c>
      <c r="H124" s="175">
        <v>0</v>
      </c>
      <c r="I124" s="175">
        <v>62622.8</v>
      </c>
      <c r="J124" s="176">
        <v>-62622.8</v>
      </c>
      <c r="K124" s="175">
        <v>0</v>
      </c>
      <c r="L124" s="175">
        <v>0</v>
      </c>
      <c r="M124" s="40" t="s">
        <v>1209</v>
      </c>
      <c r="N124" s="175">
        <v>0</v>
      </c>
      <c r="O124" s="175">
        <v>995</v>
      </c>
      <c r="P124" s="176">
        <v>-995</v>
      </c>
      <c r="Q124" s="175">
        <v>0</v>
      </c>
      <c r="R124" s="175">
        <v>0</v>
      </c>
    </row>
    <row r="125" spans="1:18" x14ac:dyDescent="0.25">
      <c r="A125" s="165" t="s">
        <v>531</v>
      </c>
      <c r="B125" s="173">
        <v>1535999118.27</v>
      </c>
      <c r="C125" s="173">
        <v>22138466.809999999</v>
      </c>
      <c r="D125" s="174">
        <v>-15180472.640000001</v>
      </c>
      <c r="E125" s="173">
        <v>1542957112.4400001</v>
      </c>
      <c r="F125" s="173">
        <v>6957994.1699999999</v>
      </c>
      <c r="G125" s="165" t="s">
        <v>531</v>
      </c>
      <c r="H125" s="173">
        <v>1542957112.4400001</v>
      </c>
      <c r="I125" s="173">
        <v>22815570.850000001</v>
      </c>
      <c r="J125" s="174">
        <v>-17169407.690000001</v>
      </c>
      <c r="K125" s="173">
        <v>1548603275.5999999</v>
      </c>
      <c r="L125" s="173">
        <v>5646163.1600000001</v>
      </c>
      <c r="M125" s="165" t="s">
        <v>531</v>
      </c>
      <c r="N125" s="173">
        <v>1548603275.5999999</v>
      </c>
      <c r="O125" s="173">
        <v>36422366.689999998</v>
      </c>
      <c r="P125" s="174">
        <v>-18109504.539999999</v>
      </c>
      <c r="Q125" s="173">
        <v>1566916137.75</v>
      </c>
      <c r="R125" s="173">
        <v>18312862.149999999</v>
      </c>
    </row>
    <row r="126" spans="1:18" x14ac:dyDescent="0.25">
      <c r="A126" s="165" t="s">
        <v>1014</v>
      </c>
      <c r="B126" s="173">
        <v>595022</v>
      </c>
      <c r="C126" s="173">
        <v>14642</v>
      </c>
      <c r="D126" s="178">
        <v>0</v>
      </c>
      <c r="E126" s="173">
        <v>609664</v>
      </c>
      <c r="F126" s="173">
        <v>14642</v>
      </c>
      <c r="G126" s="165" t="s">
        <v>1014</v>
      </c>
      <c r="H126" s="173">
        <v>609664</v>
      </c>
      <c r="I126" s="173">
        <v>0</v>
      </c>
      <c r="J126" s="178">
        <v>0</v>
      </c>
      <c r="K126" s="173">
        <v>609664</v>
      </c>
      <c r="L126" s="173">
        <v>0</v>
      </c>
      <c r="M126" s="165" t="s">
        <v>1014</v>
      </c>
      <c r="N126" s="173">
        <v>609664</v>
      </c>
      <c r="O126" s="173">
        <v>18528</v>
      </c>
      <c r="P126" s="178">
        <v>0</v>
      </c>
      <c r="Q126" s="173">
        <v>628192</v>
      </c>
      <c r="R126" s="173">
        <v>18528</v>
      </c>
    </row>
    <row r="127" spans="1:18" x14ac:dyDescent="0.25">
      <c r="A127" s="165" t="s">
        <v>1015</v>
      </c>
      <c r="B127" s="173">
        <v>595022</v>
      </c>
      <c r="C127" s="173">
        <v>14642</v>
      </c>
      <c r="D127" s="178">
        <v>0</v>
      </c>
      <c r="E127" s="173">
        <v>609664</v>
      </c>
      <c r="F127" s="173">
        <v>14642</v>
      </c>
      <c r="G127" s="165" t="s">
        <v>1015</v>
      </c>
      <c r="H127" s="173">
        <v>609664</v>
      </c>
      <c r="I127" s="173">
        <v>0</v>
      </c>
      <c r="J127" s="178">
        <v>0</v>
      </c>
      <c r="K127" s="173">
        <v>609664</v>
      </c>
      <c r="L127" s="173">
        <v>0</v>
      </c>
      <c r="M127" s="165" t="s">
        <v>1015</v>
      </c>
      <c r="N127" s="173">
        <v>609664</v>
      </c>
      <c r="O127" s="173">
        <v>18528</v>
      </c>
      <c r="P127" s="178">
        <v>0</v>
      </c>
      <c r="Q127" s="173">
        <v>628192</v>
      </c>
      <c r="R127" s="173">
        <v>18528</v>
      </c>
    </row>
    <row r="128" spans="1:18" x14ac:dyDescent="0.25">
      <c r="A128" s="40" t="s">
        <v>1016</v>
      </c>
      <c r="B128" s="175">
        <v>595022</v>
      </c>
      <c r="C128" s="175">
        <v>14642</v>
      </c>
      <c r="D128" s="177">
        <v>0</v>
      </c>
      <c r="E128" s="175">
        <v>609664</v>
      </c>
      <c r="F128" s="175">
        <v>14642</v>
      </c>
      <c r="G128" s="40" t="s">
        <v>1016</v>
      </c>
      <c r="H128" s="175">
        <v>609664</v>
      </c>
      <c r="I128" s="175">
        <v>0</v>
      </c>
      <c r="J128" s="177">
        <v>0</v>
      </c>
      <c r="K128" s="175">
        <v>609664</v>
      </c>
      <c r="L128" s="175">
        <v>0</v>
      </c>
      <c r="M128" s="40" t="s">
        <v>1016</v>
      </c>
      <c r="N128" s="175">
        <v>609664</v>
      </c>
      <c r="O128" s="175">
        <v>18528</v>
      </c>
      <c r="P128" s="177">
        <v>0</v>
      </c>
      <c r="Q128" s="175">
        <v>628192</v>
      </c>
      <c r="R128" s="175">
        <v>18528</v>
      </c>
    </row>
    <row r="129" spans="1:18" x14ac:dyDescent="0.25">
      <c r="A129" s="165" t="s">
        <v>1017</v>
      </c>
      <c r="B129" s="173">
        <v>1551272561.1600001</v>
      </c>
      <c r="C129" s="173">
        <v>21372402.850000001</v>
      </c>
      <c r="D129" s="174">
        <v>-5397710.5300000003</v>
      </c>
      <c r="E129" s="173">
        <v>1567247253.48</v>
      </c>
      <c r="F129" s="173">
        <v>15974692.32</v>
      </c>
      <c r="G129" s="165" t="s">
        <v>1017</v>
      </c>
      <c r="H129" s="173">
        <v>1567247253.48</v>
      </c>
      <c r="I129" s="173">
        <v>5770161.5700000003</v>
      </c>
      <c r="J129" s="174">
        <v>0</v>
      </c>
      <c r="K129" s="173">
        <v>1573017415.05</v>
      </c>
      <c r="L129" s="173">
        <v>5770161.5700000003</v>
      </c>
      <c r="M129" s="165" t="s">
        <v>1017</v>
      </c>
      <c r="N129" s="173">
        <v>1573017415.05</v>
      </c>
      <c r="O129" s="173">
        <v>34624100.560000002</v>
      </c>
      <c r="P129" s="174">
        <v>-8230269.8099999996</v>
      </c>
      <c r="Q129" s="173">
        <v>1599411245.8</v>
      </c>
      <c r="R129" s="173">
        <v>26393830.75</v>
      </c>
    </row>
    <row r="130" spans="1:18" x14ac:dyDescent="0.25">
      <c r="A130" s="165" t="s">
        <v>532</v>
      </c>
      <c r="B130" s="173">
        <v>209996266.44</v>
      </c>
      <c r="C130" s="173">
        <v>0</v>
      </c>
      <c r="D130" s="174">
        <v>0</v>
      </c>
      <c r="E130" s="173">
        <v>209996266.44</v>
      </c>
      <c r="F130" s="173">
        <v>0</v>
      </c>
      <c r="G130" s="165" t="s">
        <v>532</v>
      </c>
      <c r="H130" s="173">
        <v>209996266.44</v>
      </c>
      <c r="I130" s="173">
        <v>0</v>
      </c>
      <c r="J130" s="174">
        <v>0</v>
      </c>
      <c r="K130" s="173">
        <v>209996266.44</v>
      </c>
      <c r="L130" s="173">
        <v>0</v>
      </c>
      <c r="M130" s="165" t="s">
        <v>532</v>
      </c>
      <c r="N130" s="173">
        <v>209996266.44</v>
      </c>
      <c r="O130" s="173">
        <v>0</v>
      </c>
      <c r="P130" s="174">
        <v>0</v>
      </c>
      <c r="Q130" s="173">
        <v>209996266.44</v>
      </c>
      <c r="R130" s="173">
        <v>0</v>
      </c>
    </row>
    <row r="131" spans="1:18" x14ac:dyDescent="0.25">
      <c r="A131" s="40" t="s">
        <v>1018</v>
      </c>
      <c r="B131" s="175">
        <v>209996266.44</v>
      </c>
      <c r="C131" s="175">
        <v>0</v>
      </c>
      <c r="D131" s="176">
        <v>0</v>
      </c>
      <c r="E131" s="175">
        <v>209996266.44</v>
      </c>
      <c r="F131" s="175">
        <v>0</v>
      </c>
      <c r="G131" s="40" t="s">
        <v>1018</v>
      </c>
      <c r="H131" s="175">
        <v>209996266.44</v>
      </c>
      <c r="I131" s="175">
        <v>0</v>
      </c>
      <c r="J131" s="176">
        <v>0</v>
      </c>
      <c r="K131" s="175">
        <v>209996266.44</v>
      </c>
      <c r="L131" s="175">
        <v>0</v>
      </c>
      <c r="M131" s="40" t="s">
        <v>1018</v>
      </c>
      <c r="N131" s="175">
        <v>209996266.44</v>
      </c>
      <c r="O131" s="175">
        <v>0</v>
      </c>
      <c r="P131" s="176">
        <v>0</v>
      </c>
      <c r="Q131" s="175">
        <v>209996266.44</v>
      </c>
      <c r="R131" s="175">
        <v>0</v>
      </c>
    </row>
    <row r="132" spans="1:18" x14ac:dyDescent="0.25">
      <c r="A132" s="165" t="s">
        <v>533</v>
      </c>
      <c r="B132" s="173">
        <v>1075480983.03</v>
      </c>
      <c r="C132" s="173">
        <v>5397710.5300000003</v>
      </c>
      <c r="D132" s="174">
        <v>0</v>
      </c>
      <c r="E132" s="173">
        <v>1080878693.5599999</v>
      </c>
      <c r="F132" s="173">
        <v>5397710.5300000003</v>
      </c>
      <c r="G132" s="165" t="s">
        <v>533</v>
      </c>
      <c r="H132" s="173">
        <v>1080878693.5599999</v>
      </c>
      <c r="I132" s="173">
        <v>0</v>
      </c>
      <c r="J132" s="174">
        <v>0</v>
      </c>
      <c r="K132" s="173">
        <v>1080878693.5599999</v>
      </c>
      <c r="L132" s="173">
        <v>0</v>
      </c>
      <c r="M132" s="165" t="s">
        <v>533</v>
      </c>
      <c r="N132" s="173">
        <v>1080878693.5599999</v>
      </c>
      <c r="O132" s="173">
        <v>0</v>
      </c>
      <c r="P132" s="174">
        <v>0</v>
      </c>
      <c r="Q132" s="173">
        <v>1080878693.5599999</v>
      </c>
      <c r="R132" s="173">
        <v>0</v>
      </c>
    </row>
    <row r="133" spans="1:18" x14ac:dyDescent="0.25">
      <c r="A133" s="40" t="s">
        <v>1019</v>
      </c>
      <c r="B133" s="175">
        <v>1075480983.03</v>
      </c>
      <c r="C133" s="175">
        <v>5397710.5300000003</v>
      </c>
      <c r="D133" s="176">
        <v>0</v>
      </c>
      <c r="E133" s="175">
        <v>1080878693.5599999</v>
      </c>
      <c r="F133" s="175">
        <v>5397710.5300000003</v>
      </c>
      <c r="G133" s="40" t="s">
        <v>1019</v>
      </c>
      <c r="H133" s="175">
        <v>1080878693.5599999</v>
      </c>
      <c r="I133" s="175">
        <v>0</v>
      </c>
      <c r="J133" s="176">
        <v>0</v>
      </c>
      <c r="K133" s="175">
        <v>1080878693.5599999</v>
      </c>
      <c r="L133" s="175">
        <v>0</v>
      </c>
      <c r="M133" s="40" t="s">
        <v>1019</v>
      </c>
      <c r="N133" s="175">
        <v>1080878693.5599999</v>
      </c>
      <c r="O133" s="175">
        <v>0</v>
      </c>
      <c r="P133" s="176">
        <v>0</v>
      </c>
      <c r="Q133" s="175">
        <v>1080878693.5599999</v>
      </c>
      <c r="R133" s="175">
        <v>0</v>
      </c>
    </row>
    <row r="134" spans="1:18" x14ac:dyDescent="0.25">
      <c r="A134" s="165" t="s">
        <v>534</v>
      </c>
      <c r="B134" s="173">
        <v>265795311.69</v>
      </c>
      <c r="C134" s="173">
        <v>15974692.32</v>
      </c>
      <c r="D134" s="174">
        <v>-5397710.5300000003</v>
      </c>
      <c r="E134" s="173">
        <v>276372293.48000002</v>
      </c>
      <c r="F134" s="173">
        <v>10576981.789999999</v>
      </c>
      <c r="G134" s="165" t="s">
        <v>534</v>
      </c>
      <c r="H134" s="173">
        <v>276372293.48000002</v>
      </c>
      <c r="I134" s="173">
        <v>5770161.5700000003</v>
      </c>
      <c r="J134" s="174">
        <v>0</v>
      </c>
      <c r="K134" s="173">
        <v>282142455.05000001</v>
      </c>
      <c r="L134" s="173">
        <v>5770161.5700000003</v>
      </c>
      <c r="M134" s="165" t="s">
        <v>534</v>
      </c>
      <c r="N134" s="173">
        <v>282142455.05000001</v>
      </c>
      <c r="O134" s="173">
        <v>34624100.560000002</v>
      </c>
      <c r="P134" s="174">
        <v>-8230269.8099999996</v>
      </c>
      <c r="Q134" s="173">
        <v>308536285.80000001</v>
      </c>
      <c r="R134" s="173">
        <v>26393830.75</v>
      </c>
    </row>
    <row r="135" spans="1:18" x14ac:dyDescent="0.25">
      <c r="A135" s="40" t="s">
        <v>1020</v>
      </c>
      <c r="B135" s="175">
        <v>265795311.69</v>
      </c>
      <c r="C135" s="175">
        <v>15974692.32</v>
      </c>
      <c r="D135" s="176">
        <v>-5397710.5300000003</v>
      </c>
      <c r="E135" s="175">
        <v>276372293.48000002</v>
      </c>
      <c r="F135" s="175">
        <v>10576981.789999999</v>
      </c>
      <c r="G135" s="40" t="s">
        <v>1020</v>
      </c>
      <c r="H135" s="175">
        <v>276372293.48000002</v>
      </c>
      <c r="I135" s="175">
        <v>5770161.5700000003</v>
      </c>
      <c r="J135" s="176">
        <v>0</v>
      </c>
      <c r="K135" s="175">
        <v>282142455.05000001</v>
      </c>
      <c r="L135" s="175">
        <v>5770161.5700000003</v>
      </c>
      <c r="M135" s="40" t="s">
        <v>1020</v>
      </c>
      <c r="N135" s="175">
        <v>282142455.05000001</v>
      </c>
      <c r="O135" s="175">
        <v>34624100.560000002</v>
      </c>
      <c r="P135" s="176">
        <v>-8230269.8099999996</v>
      </c>
      <c r="Q135" s="175">
        <v>308536285.80000001</v>
      </c>
      <c r="R135" s="175">
        <v>26393830.75</v>
      </c>
    </row>
    <row r="136" spans="1:18" x14ac:dyDescent="0.25">
      <c r="A136" s="165" t="s">
        <v>535</v>
      </c>
      <c r="B136" s="173">
        <v>420634503.25999999</v>
      </c>
      <c r="C136" s="173">
        <v>637186.69999999995</v>
      </c>
      <c r="D136" s="174">
        <v>-286710.59999999998</v>
      </c>
      <c r="E136" s="173">
        <v>420984979.36000001</v>
      </c>
      <c r="F136" s="173">
        <v>350476.1</v>
      </c>
      <c r="G136" s="165" t="s">
        <v>535</v>
      </c>
      <c r="H136" s="173">
        <v>420984979.36000001</v>
      </c>
      <c r="I136" s="173">
        <v>16989601.52</v>
      </c>
      <c r="J136" s="174">
        <v>-7698044.3300000001</v>
      </c>
      <c r="K136" s="173">
        <v>430276536.55000001</v>
      </c>
      <c r="L136" s="173">
        <v>9291557.1899999995</v>
      </c>
      <c r="M136" s="165" t="s">
        <v>535</v>
      </c>
      <c r="N136" s="173">
        <v>430276536.55000001</v>
      </c>
      <c r="O136" s="173">
        <v>1779738.13</v>
      </c>
      <c r="P136" s="174">
        <v>-296249.53000000003</v>
      </c>
      <c r="Q136" s="173">
        <v>431760025.14999998</v>
      </c>
      <c r="R136" s="173">
        <v>1483488.6</v>
      </c>
    </row>
    <row r="137" spans="1:18" x14ac:dyDescent="0.25">
      <c r="A137" s="165" t="s">
        <v>536</v>
      </c>
      <c r="B137" s="173">
        <v>321189928.75999999</v>
      </c>
      <c r="C137" s="173">
        <v>50759.88</v>
      </c>
      <c r="D137" s="174">
        <v>-12583.58</v>
      </c>
      <c r="E137" s="173">
        <v>321228105.06</v>
      </c>
      <c r="F137" s="173">
        <v>38176.300000000003</v>
      </c>
      <c r="G137" s="165" t="s">
        <v>536</v>
      </c>
      <c r="H137" s="173">
        <v>321228105.06</v>
      </c>
      <c r="I137" s="173">
        <v>274997.69</v>
      </c>
      <c r="J137" s="174">
        <v>-142757.85</v>
      </c>
      <c r="K137" s="173">
        <v>321360344.89999998</v>
      </c>
      <c r="L137" s="173">
        <v>132239.84</v>
      </c>
      <c r="M137" s="165" t="s">
        <v>536</v>
      </c>
      <c r="N137" s="173">
        <v>321360344.89999998</v>
      </c>
      <c r="O137" s="173">
        <v>1594766.65</v>
      </c>
      <c r="P137" s="174">
        <v>-227269.95</v>
      </c>
      <c r="Q137" s="173">
        <v>322727841.60000002</v>
      </c>
      <c r="R137" s="173">
        <v>1367496.7</v>
      </c>
    </row>
    <row r="138" spans="1:18" x14ac:dyDescent="0.25">
      <c r="A138" s="40" t="s">
        <v>1021</v>
      </c>
      <c r="B138" s="175">
        <v>100363191.64</v>
      </c>
      <c r="C138" s="175">
        <v>39125.300000000003</v>
      </c>
      <c r="D138" s="176">
        <v>-949</v>
      </c>
      <c r="E138" s="175">
        <v>100401367.94</v>
      </c>
      <c r="F138" s="175">
        <v>38176.300000000003</v>
      </c>
      <c r="G138" s="40" t="s">
        <v>1021</v>
      </c>
      <c r="H138" s="175">
        <v>100401367.94</v>
      </c>
      <c r="I138" s="175">
        <v>205510.6</v>
      </c>
      <c r="J138" s="176">
        <v>-80687.600000000006</v>
      </c>
      <c r="K138" s="175">
        <v>100526190.94</v>
      </c>
      <c r="L138" s="175">
        <v>124823</v>
      </c>
      <c r="M138" s="40" t="s">
        <v>1021</v>
      </c>
      <c r="N138" s="175">
        <v>100526190.94</v>
      </c>
      <c r="O138" s="175">
        <v>671671.47</v>
      </c>
      <c r="P138" s="176">
        <v>-204515.79</v>
      </c>
      <c r="Q138" s="175">
        <v>100993346.62</v>
      </c>
      <c r="R138" s="175">
        <v>467155.68</v>
      </c>
    </row>
    <row r="139" spans="1:18" x14ac:dyDescent="0.25">
      <c r="A139" s="40" t="s">
        <v>1258</v>
      </c>
      <c r="B139" s="175">
        <v>120991610.56999999</v>
      </c>
      <c r="C139" s="175">
        <v>11634.58</v>
      </c>
      <c r="D139" s="176">
        <v>-11634.58</v>
      </c>
      <c r="E139" s="175">
        <v>120991610.56999999</v>
      </c>
      <c r="F139" s="175">
        <v>0</v>
      </c>
      <c r="G139" s="40" t="s">
        <v>1258</v>
      </c>
      <c r="H139" s="175">
        <v>120991610.56999999</v>
      </c>
      <c r="I139" s="175">
        <v>63191.25</v>
      </c>
      <c r="J139" s="176">
        <v>-62070.25</v>
      </c>
      <c r="K139" s="175">
        <v>120992731.56999999</v>
      </c>
      <c r="L139" s="175">
        <v>1121</v>
      </c>
      <c r="M139" s="40" t="s">
        <v>1258</v>
      </c>
      <c r="N139" s="175">
        <v>120992731.56999999</v>
      </c>
      <c r="O139" s="175">
        <v>526691.04</v>
      </c>
      <c r="P139" s="176">
        <v>0</v>
      </c>
      <c r="Q139" s="175">
        <v>121519422.61</v>
      </c>
      <c r="R139" s="175">
        <v>526691.04</v>
      </c>
    </row>
    <row r="140" spans="1:18" x14ac:dyDescent="0.25">
      <c r="A140" s="40" t="s">
        <v>1022</v>
      </c>
      <c r="B140" s="175">
        <v>99835126.549999997</v>
      </c>
      <c r="C140" s="175">
        <v>0</v>
      </c>
      <c r="D140" s="176">
        <v>0</v>
      </c>
      <c r="E140" s="175">
        <v>99835126.549999997</v>
      </c>
      <c r="F140" s="175">
        <v>0</v>
      </c>
      <c r="G140" s="40" t="s">
        <v>1022</v>
      </c>
      <c r="H140" s="175">
        <v>99835126.549999997</v>
      </c>
      <c r="I140" s="175">
        <v>6295.84</v>
      </c>
      <c r="J140" s="176">
        <v>0</v>
      </c>
      <c r="K140" s="175">
        <v>99841422.390000001</v>
      </c>
      <c r="L140" s="175">
        <v>6295.84</v>
      </c>
      <c r="M140" s="40" t="s">
        <v>1022</v>
      </c>
      <c r="N140" s="175">
        <v>99841422.390000001</v>
      </c>
      <c r="O140" s="175">
        <v>396404.14</v>
      </c>
      <c r="P140" s="176">
        <v>-22754.16</v>
      </c>
      <c r="Q140" s="175">
        <v>100215072.37</v>
      </c>
      <c r="R140" s="175">
        <v>373649.98</v>
      </c>
    </row>
    <row r="141" spans="1:18" x14ac:dyDescent="0.25">
      <c r="A141" s="165" t="s">
        <v>537</v>
      </c>
      <c r="B141" s="173">
        <v>48470</v>
      </c>
      <c r="C141" s="173">
        <v>0</v>
      </c>
      <c r="D141" s="174">
        <v>0</v>
      </c>
      <c r="E141" s="173">
        <v>48470</v>
      </c>
      <c r="F141" s="173">
        <v>0</v>
      </c>
      <c r="G141" s="165" t="s">
        <v>537</v>
      </c>
      <c r="H141" s="173">
        <v>48470</v>
      </c>
      <c r="I141" s="173">
        <v>0</v>
      </c>
      <c r="J141" s="174">
        <v>0</v>
      </c>
      <c r="K141" s="173">
        <v>48470</v>
      </c>
      <c r="L141" s="173">
        <v>0</v>
      </c>
      <c r="M141" s="165" t="s">
        <v>537</v>
      </c>
      <c r="N141" s="173">
        <v>48470</v>
      </c>
      <c r="O141" s="173">
        <v>0</v>
      </c>
      <c r="P141" s="174">
        <v>0</v>
      </c>
      <c r="Q141" s="173">
        <v>48470</v>
      </c>
      <c r="R141" s="173">
        <v>0</v>
      </c>
    </row>
    <row r="142" spans="1:18" x14ac:dyDescent="0.25">
      <c r="A142" s="40" t="s">
        <v>1023</v>
      </c>
      <c r="B142" s="175">
        <v>48470</v>
      </c>
      <c r="C142" s="175">
        <v>0</v>
      </c>
      <c r="D142" s="176">
        <v>0</v>
      </c>
      <c r="E142" s="175">
        <v>48470</v>
      </c>
      <c r="F142" s="175">
        <v>0</v>
      </c>
      <c r="G142" s="40" t="s">
        <v>1023</v>
      </c>
      <c r="H142" s="175">
        <v>48470</v>
      </c>
      <c r="I142" s="175">
        <v>0</v>
      </c>
      <c r="J142" s="176">
        <v>0</v>
      </c>
      <c r="K142" s="175">
        <v>48470</v>
      </c>
      <c r="L142" s="175">
        <v>0</v>
      </c>
      <c r="M142" s="40" t="s">
        <v>1023</v>
      </c>
      <c r="N142" s="175">
        <v>48470</v>
      </c>
      <c r="O142" s="175">
        <v>0</v>
      </c>
      <c r="P142" s="176">
        <v>0</v>
      </c>
      <c r="Q142" s="175">
        <v>48470</v>
      </c>
      <c r="R142" s="175">
        <v>0</v>
      </c>
    </row>
    <row r="143" spans="1:18" x14ac:dyDescent="0.25">
      <c r="A143" s="165" t="s">
        <v>538</v>
      </c>
      <c r="B143" s="173">
        <v>87216744.890000001</v>
      </c>
      <c r="C143" s="173">
        <v>496800</v>
      </c>
      <c r="D143" s="174">
        <v>-239200</v>
      </c>
      <c r="E143" s="173">
        <v>87474344.890000001</v>
      </c>
      <c r="F143" s="173">
        <v>257600</v>
      </c>
      <c r="G143" s="165" t="s">
        <v>538</v>
      </c>
      <c r="H143" s="173">
        <v>87474344.890000001</v>
      </c>
      <c r="I143" s="173">
        <v>16582120.25</v>
      </c>
      <c r="J143" s="174">
        <v>-7528139.1600000001</v>
      </c>
      <c r="K143" s="173">
        <v>96528325.980000004</v>
      </c>
      <c r="L143" s="173">
        <v>9053981.0899999999</v>
      </c>
      <c r="M143" s="165" t="s">
        <v>538</v>
      </c>
      <c r="N143" s="173">
        <v>96528325.980000004</v>
      </c>
      <c r="O143" s="173">
        <v>0</v>
      </c>
      <c r="P143" s="174">
        <v>0</v>
      </c>
      <c r="Q143" s="173">
        <v>96528325.980000004</v>
      </c>
      <c r="R143" s="173">
        <v>0</v>
      </c>
    </row>
    <row r="144" spans="1:18" x14ac:dyDescent="0.25">
      <c r="A144" s="40" t="s">
        <v>1024</v>
      </c>
      <c r="B144" s="175">
        <v>87062444.890000001</v>
      </c>
      <c r="C144" s="175">
        <v>0</v>
      </c>
      <c r="D144" s="176">
        <v>0</v>
      </c>
      <c r="E144" s="175">
        <v>87062444.890000001</v>
      </c>
      <c r="F144" s="175">
        <v>0</v>
      </c>
      <c r="G144" s="40" t="s">
        <v>1024</v>
      </c>
      <c r="H144" s="175">
        <v>87062444.890000001</v>
      </c>
      <c r="I144" s="175">
        <v>16582120.25</v>
      </c>
      <c r="J144" s="176">
        <v>-7528139.1600000001</v>
      </c>
      <c r="K144" s="175">
        <v>96116425.980000004</v>
      </c>
      <c r="L144" s="175">
        <v>9053981.0899999999</v>
      </c>
      <c r="M144" s="40" t="s">
        <v>1024</v>
      </c>
      <c r="N144" s="175">
        <v>96116425.980000004</v>
      </c>
      <c r="O144" s="175">
        <v>0</v>
      </c>
      <c r="P144" s="176">
        <v>0</v>
      </c>
      <c r="Q144" s="175">
        <v>96116425.980000004</v>
      </c>
      <c r="R144" s="175">
        <v>0</v>
      </c>
    </row>
    <row r="145" spans="1:18" x14ac:dyDescent="0.25">
      <c r="A145" s="40" t="s">
        <v>1025</v>
      </c>
      <c r="B145" s="175">
        <v>154300</v>
      </c>
      <c r="C145" s="175">
        <v>496800</v>
      </c>
      <c r="D145" s="176">
        <v>-239200</v>
      </c>
      <c r="E145" s="175">
        <v>411900</v>
      </c>
      <c r="F145" s="175">
        <v>257600</v>
      </c>
      <c r="G145" s="40" t="s">
        <v>1025</v>
      </c>
      <c r="H145" s="175">
        <v>411900</v>
      </c>
      <c r="I145" s="175">
        <v>0</v>
      </c>
      <c r="J145" s="176">
        <v>0</v>
      </c>
      <c r="K145" s="175">
        <v>411900</v>
      </c>
      <c r="L145" s="175">
        <v>0</v>
      </c>
      <c r="M145" s="40" t="s">
        <v>1025</v>
      </c>
      <c r="N145" s="175">
        <v>411900</v>
      </c>
      <c r="O145" s="175">
        <v>0</v>
      </c>
      <c r="P145" s="176">
        <v>0</v>
      </c>
      <c r="Q145" s="175">
        <v>411900</v>
      </c>
      <c r="R145" s="175">
        <v>0</v>
      </c>
    </row>
    <row r="146" spans="1:18" x14ac:dyDescent="0.25">
      <c r="A146" s="165" t="s">
        <v>539</v>
      </c>
      <c r="B146" s="173">
        <v>12179359.609999999</v>
      </c>
      <c r="C146" s="173">
        <v>89626.82</v>
      </c>
      <c r="D146" s="174">
        <v>-34927.019999999997</v>
      </c>
      <c r="E146" s="173">
        <v>12234059.41</v>
      </c>
      <c r="F146" s="173">
        <v>54699.8</v>
      </c>
      <c r="G146" s="165" t="s">
        <v>539</v>
      </c>
      <c r="H146" s="173">
        <v>12234059.41</v>
      </c>
      <c r="I146" s="173">
        <v>132483.57999999999</v>
      </c>
      <c r="J146" s="174">
        <v>-27147.32</v>
      </c>
      <c r="K146" s="173">
        <v>12339395.67</v>
      </c>
      <c r="L146" s="173">
        <v>105336.26</v>
      </c>
      <c r="M146" s="165" t="s">
        <v>539</v>
      </c>
      <c r="N146" s="173">
        <v>12339395.67</v>
      </c>
      <c r="O146" s="173">
        <v>184971.48</v>
      </c>
      <c r="P146" s="174">
        <v>-68979.58</v>
      </c>
      <c r="Q146" s="173">
        <v>12455387.57</v>
      </c>
      <c r="R146" s="173">
        <v>115991.9</v>
      </c>
    </row>
    <row r="147" spans="1:18" x14ac:dyDescent="0.25">
      <c r="A147" s="40" t="s">
        <v>1026</v>
      </c>
      <c r="B147" s="175">
        <v>1463390.35</v>
      </c>
      <c r="C147" s="175">
        <v>15892</v>
      </c>
      <c r="D147" s="176">
        <v>0</v>
      </c>
      <c r="E147" s="175">
        <v>1479282.35</v>
      </c>
      <c r="F147" s="175">
        <v>15892</v>
      </c>
      <c r="G147" s="40" t="s">
        <v>1026</v>
      </c>
      <c r="H147" s="175">
        <v>1479282.35</v>
      </c>
      <c r="I147" s="175">
        <v>80568.960000000006</v>
      </c>
      <c r="J147" s="176">
        <v>0</v>
      </c>
      <c r="K147" s="175">
        <v>1559851.31</v>
      </c>
      <c r="L147" s="175">
        <v>80568.960000000006</v>
      </c>
      <c r="M147" s="40" t="s">
        <v>1026</v>
      </c>
      <c r="N147" s="175">
        <v>1559851.31</v>
      </c>
      <c r="O147" s="175">
        <v>0</v>
      </c>
      <c r="P147" s="176">
        <v>0</v>
      </c>
      <c r="Q147" s="175">
        <v>1559851.31</v>
      </c>
      <c r="R147" s="175">
        <v>0</v>
      </c>
    </row>
    <row r="148" spans="1:18" x14ac:dyDescent="0.25">
      <c r="A148" s="40" t="s">
        <v>1027</v>
      </c>
      <c r="B148" s="175">
        <v>7884449.7199999997</v>
      </c>
      <c r="C148" s="175">
        <v>73734.820000000007</v>
      </c>
      <c r="D148" s="176">
        <v>-34927.019999999997</v>
      </c>
      <c r="E148" s="175">
        <v>7923257.5199999996</v>
      </c>
      <c r="F148" s="175">
        <v>38807.800000000003</v>
      </c>
      <c r="G148" s="40" t="s">
        <v>1027</v>
      </c>
      <c r="H148" s="175">
        <v>7923257.5199999996</v>
      </c>
      <c r="I148" s="175">
        <v>2380</v>
      </c>
      <c r="J148" s="176">
        <v>-2380</v>
      </c>
      <c r="K148" s="175">
        <v>7923257.5199999996</v>
      </c>
      <c r="L148" s="175">
        <v>0</v>
      </c>
      <c r="M148" s="40" t="s">
        <v>1027</v>
      </c>
      <c r="N148" s="175">
        <v>7923257.5199999996</v>
      </c>
      <c r="O148" s="175">
        <v>92271.48</v>
      </c>
      <c r="P148" s="176">
        <v>-31899.58</v>
      </c>
      <c r="Q148" s="175">
        <v>7983629.4199999999</v>
      </c>
      <c r="R148" s="175">
        <v>60371.9</v>
      </c>
    </row>
    <row r="149" spans="1:18" x14ac:dyDescent="0.25">
      <c r="A149" s="40" t="s">
        <v>1259</v>
      </c>
      <c r="B149" s="175">
        <v>2528513.61</v>
      </c>
      <c r="C149" s="175">
        <v>0</v>
      </c>
      <c r="D149" s="177">
        <v>0</v>
      </c>
      <c r="E149" s="175">
        <v>2528513.61</v>
      </c>
      <c r="F149" s="175">
        <v>0</v>
      </c>
      <c r="G149" s="40" t="s">
        <v>1259</v>
      </c>
      <c r="H149" s="175">
        <v>2528513.61</v>
      </c>
      <c r="I149" s="175">
        <v>0</v>
      </c>
      <c r="J149" s="177">
        <v>0</v>
      </c>
      <c r="K149" s="175">
        <v>2528513.61</v>
      </c>
      <c r="L149" s="175">
        <v>0</v>
      </c>
      <c r="M149" s="40" t="s">
        <v>1259</v>
      </c>
      <c r="N149" s="175">
        <v>2528513.61</v>
      </c>
      <c r="O149" s="175">
        <v>0</v>
      </c>
      <c r="P149" s="177">
        <v>0</v>
      </c>
      <c r="Q149" s="175">
        <v>2528513.61</v>
      </c>
      <c r="R149" s="175">
        <v>0</v>
      </c>
    </row>
    <row r="150" spans="1:18" x14ac:dyDescent="0.25">
      <c r="A150" s="40" t="s">
        <v>1028</v>
      </c>
      <c r="B150" s="175">
        <v>303005.93</v>
      </c>
      <c r="C150" s="175">
        <v>0</v>
      </c>
      <c r="D150" s="176">
        <v>0</v>
      </c>
      <c r="E150" s="175">
        <v>303005.93</v>
      </c>
      <c r="F150" s="175">
        <v>0</v>
      </c>
      <c r="G150" s="40" t="s">
        <v>1028</v>
      </c>
      <c r="H150" s="175">
        <v>303005.93</v>
      </c>
      <c r="I150" s="175">
        <v>49534.62</v>
      </c>
      <c r="J150" s="176">
        <v>-24767.32</v>
      </c>
      <c r="K150" s="175">
        <v>327773.23</v>
      </c>
      <c r="L150" s="175">
        <v>24767.3</v>
      </c>
      <c r="M150" s="40" t="s">
        <v>1028</v>
      </c>
      <c r="N150" s="175">
        <v>327773.23</v>
      </c>
      <c r="O150" s="175">
        <v>92700</v>
      </c>
      <c r="P150" s="176">
        <v>-37080</v>
      </c>
      <c r="Q150" s="175">
        <v>383393.23</v>
      </c>
      <c r="R150" s="175">
        <v>55620</v>
      </c>
    </row>
    <row r="151" spans="1:18" x14ac:dyDescent="0.25">
      <c r="A151" s="165" t="s">
        <v>540</v>
      </c>
      <c r="B151" s="173">
        <v>23990999.399999999</v>
      </c>
      <c r="C151" s="173">
        <v>103172.32</v>
      </c>
      <c r="D151" s="174">
        <v>-48871.1</v>
      </c>
      <c r="E151" s="173">
        <v>24045300.620000001</v>
      </c>
      <c r="F151" s="173">
        <v>54301.22</v>
      </c>
      <c r="G151" s="165" t="s">
        <v>540</v>
      </c>
      <c r="H151" s="173">
        <v>24045300.620000001</v>
      </c>
      <c r="I151" s="173">
        <v>0</v>
      </c>
      <c r="J151" s="174">
        <v>0</v>
      </c>
      <c r="K151" s="173">
        <v>24045300.620000001</v>
      </c>
      <c r="L151" s="173">
        <v>0</v>
      </c>
      <c r="M151" s="165" t="s">
        <v>540</v>
      </c>
      <c r="N151" s="173">
        <v>24045300.620000001</v>
      </c>
      <c r="O151" s="173">
        <v>0</v>
      </c>
      <c r="P151" s="174">
        <v>0</v>
      </c>
      <c r="Q151" s="173">
        <v>24045300.620000001</v>
      </c>
      <c r="R151" s="173">
        <v>0</v>
      </c>
    </row>
    <row r="152" spans="1:18" x14ac:dyDescent="0.25">
      <c r="A152" s="165" t="s">
        <v>1029</v>
      </c>
      <c r="B152" s="173">
        <v>23990999.399999999</v>
      </c>
      <c r="C152" s="173">
        <v>103172.32</v>
      </c>
      <c r="D152" s="174">
        <v>-48871.1</v>
      </c>
      <c r="E152" s="173">
        <v>24045300.620000001</v>
      </c>
      <c r="F152" s="173">
        <v>54301.22</v>
      </c>
      <c r="G152" s="165" t="s">
        <v>1029</v>
      </c>
      <c r="H152" s="173">
        <v>24045300.620000001</v>
      </c>
      <c r="I152" s="173">
        <v>0</v>
      </c>
      <c r="J152" s="174">
        <v>0</v>
      </c>
      <c r="K152" s="173">
        <v>24045300.620000001</v>
      </c>
      <c r="L152" s="173">
        <v>0</v>
      </c>
      <c r="M152" s="165" t="s">
        <v>1029</v>
      </c>
      <c r="N152" s="173">
        <v>24045300.620000001</v>
      </c>
      <c r="O152" s="173">
        <v>0</v>
      </c>
      <c r="P152" s="174">
        <v>0</v>
      </c>
      <c r="Q152" s="173">
        <v>24045300.620000001</v>
      </c>
      <c r="R152" s="173">
        <v>0</v>
      </c>
    </row>
    <row r="153" spans="1:18" x14ac:dyDescent="0.25">
      <c r="A153" s="40" t="s">
        <v>1260</v>
      </c>
      <c r="B153" s="175">
        <v>23990999.399999999</v>
      </c>
      <c r="C153" s="175">
        <v>103172.32</v>
      </c>
      <c r="D153" s="176">
        <v>-48871.1</v>
      </c>
      <c r="E153" s="175">
        <v>24045300.620000001</v>
      </c>
      <c r="F153" s="175">
        <v>54301.22</v>
      </c>
      <c r="G153" s="40" t="s">
        <v>1260</v>
      </c>
      <c r="H153" s="175">
        <v>24045300.620000001</v>
      </c>
      <c r="I153" s="175">
        <v>0</v>
      </c>
      <c r="J153" s="176">
        <v>0</v>
      </c>
      <c r="K153" s="175">
        <v>24045300.620000001</v>
      </c>
      <c r="L153" s="175">
        <v>0</v>
      </c>
      <c r="M153" s="40" t="s">
        <v>1260</v>
      </c>
      <c r="N153" s="175">
        <v>24045300.620000001</v>
      </c>
      <c r="O153" s="175">
        <v>0</v>
      </c>
      <c r="P153" s="176">
        <v>0</v>
      </c>
      <c r="Q153" s="175">
        <v>24045300.620000001</v>
      </c>
      <c r="R153" s="175">
        <v>0</v>
      </c>
    </row>
    <row r="154" spans="1:18" x14ac:dyDescent="0.25">
      <c r="A154" s="165" t="s">
        <v>541</v>
      </c>
      <c r="B154" s="173">
        <v>-460493967.55000001</v>
      </c>
      <c r="C154" s="173">
        <v>11062.94</v>
      </c>
      <c r="D154" s="174">
        <v>-9447180.4100000001</v>
      </c>
      <c r="E154" s="173">
        <v>-469930085.01999998</v>
      </c>
      <c r="F154" s="173">
        <v>-9436117.4700000007</v>
      </c>
      <c r="G154" s="165" t="s">
        <v>541</v>
      </c>
      <c r="H154" s="173">
        <v>-469930085.01999998</v>
      </c>
      <c r="I154" s="173">
        <v>55807.76</v>
      </c>
      <c r="J154" s="174">
        <v>-9471363.3599999994</v>
      </c>
      <c r="K154" s="173">
        <v>-479345640.62</v>
      </c>
      <c r="L154" s="173">
        <v>-9415555.5999999996</v>
      </c>
      <c r="M154" s="165" t="s">
        <v>541</v>
      </c>
      <c r="N154" s="173">
        <v>-479345640.62</v>
      </c>
      <c r="O154" s="173">
        <v>0</v>
      </c>
      <c r="P154" s="174">
        <v>-9582985.1999999993</v>
      </c>
      <c r="Q154" s="173">
        <v>-488928625.81999999</v>
      </c>
      <c r="R154" s="173">
        <v>-9582985.1999999993</v>
      </c>
    </row>
    <row r="155" spans="1:18" x14ac:dyDescent="0.25">
      <c r="A155" s="165" t="s">
        <v>542</v>
      </c>
      <c r="B155" s="173">
        <v>-185706570.05000001</v>
      </c>
      <c r="C155" s="179">
        <v>0</v>
      </c>
      <c r="D155" s="174">
        <v>-4519861.99</v>
      </c>
      <c r="E155" s="173">
        <v>-190226432.03999999</v>
      </c>
      <c r="F155" s="173">
        <v>-4519861.99</v>
      </c>
      <c r="G155" s="165" t="s">
        <v>542</v>
      </c>
      <c r="H155" s="173">
        <v>-190226432.03999999</v>
      </c>
      <c r="I155" s="179">
        <v>0</v>
      </c>
      <c r="J155" s="174">
        <v>-4542352.55</v>
      </c>
      <c r="K155" s="173">
        <v>-194768784.59</v>
      </c>
      <c r="L155" s="173">
        <v>-4542352.55</v>
      </c>
      <c r="M155" s="165" t="s">
        <v>542</v>
      </c>
      <c r="N155" s="173">
        <v>-194768784.59</v>
      </c>
      <c r="O155" s="179">
        <v>0</v>
      </c>
      <c r="P155" s="174">
        <v>-4542352.5199999996</v>
      </c>
      <c r="Q155" s="173">
        <v>-199311137.11000001</v>
      </c>
      <c r="R155" s="173">
        <v>-4542352.5199999996</v>
      </c>
    </row>
    <row r="156" spans="1:18" x14ac:dyDescent="0.25">
      <c r="A156" s="40" t="s">
        <v>1261</v>
      </c>
      <c r="B156" s="175">
        <v>-185706570.05000001</v>
      </c>
      <c r="C156" s="180">
        <v>0</v>
      </c>
      <c r="D156" s="176">
        <v>-4519861.99</v>
      </c>
      <c r="E156" s="175">
        <v>-190226432.03999999</v>
      </c>
      <c r="F156" s="175">
        <v>-4519861.99</v>
      </c>
      <c r="G156" s="40" t="s">
        <v>1261</v>
      </c>
      <c r="H156" s="175">
        <v>-190226432.03999999</v>
      </c>
      <c r="I156" s="180">
        <v>0</v>
      </c>
      <c r="J156" s="176">
        <v>-4542352.55</v>
      </c>
      <c r="K156" s="175">
        <v>-194768784.59</v>
      </c>
      <c r="L156" s="175">
        <v>-4542352.55</v>
      </c>
      <c r="M156" s="40" t="s">
        <v>1261</v>
      </c>
      <c r="N156" s="175">
        <v>-194768784.59</v>
      </c>
      <c r="O156" s="180">
        <v>0</v>
      </c>
      <c r="P156" s="176">
        <v>-4542352.5199999996</v>
      </c>
      <c r="Q156" s="175">
        <v>-199311137.11000001</v>
      </c>
      <c r="R156" s="175">
        <v>-4542352.5199999996</v>
      </c>
    </row>
    <row r="157" spans="1:18" x14ac:dyDescent="0.25">
      <c r="A157" s="165" t="s">
        <v>543</v>
      </c>
      <c r="B157" s="173">
        <v>-251240537.59</v>
      </c>
      <c r="C157" s="173">
        <v>11062.94</v>
      </c>
      <c r="D157" s="174">
        <v>-4808559.07</v>
      </c>
      <c r="E157" s="173">
        <v>-256038033.72</v>
      </c>
      <c r="F157" s="173">
        <v>-4797496.13</v>
      </c>
      <c r="G157" s="165" t="s">
        <v>543</v>
      </c>
      <c r="H157" s="173">
        <v>-256038033.72</v>
      </c>
      <c r="I157" s="173">
        <v>55807.76</v>
      </c>
      <c r="J157" s="174">
        <v>-4824722.63</v>
      </c>
      <c r="K157" s="173">
        <v>-260806948.59</v>
      </c>
      <c r="L157" s="173">
        <v>-4768914.87</v>
      </c>
      <c r="M157" s="165" t="s">
        <v>543</v>
      </c>
      <c r="N157" s="173">
        <v>-260806948.59</v>
      </c>
      <c r="O157" s="173">
        <v>0</v>
      </c>
      <c r="P157" s="174">
        <v>-4939214.79</v>
      </c>
      <c r="Q157" s="173">
        <v>-265746163.38</v>
      </c>
      <c r="R157" s="173">
        <v>-4939214.79</v>
      </c>
    </row>
    <row r="158" spans="1:18" x14ac:dyDescent="0.25">
      <c r="A158" s="40" t="s">
        <v>1262</v>
      </c>
      <c r="B158" s="175">
        <v>-34643610</v>
      </c>
      <c r="C158" s="175">
        <v>0</v>
      </c>
      <c r="D158" s="176">
        <v>-898219.68</v>
      </c>
      <c r="E158" s="175">
        <v>-35541829.68</v>
      </c>
      <c r="F158" s="175">
        <v>-898219.68</v>
      </c>
      <c r="G158" s="40" t="s">
        <v>1262</v>
      </c>
      <c r="H158" s="175">
        <v>-35541829.68</v>
      </c>
      <c r="I158" s="175">
        <v>0</v>
      </c>
      <c r="J158" s="176">
        <v>-898617.19</v>
      </c>
      <c r="K158" s="175">
        <v>-36440446.869999997</v>
      </c>
      <c r="L158" s="175">
        <v>-898617.19</v>
      </c>
      <c r="M158" s="40" t="s">
        <v>1262</v>
      </c>
      <c r="N158" s="175">
        <v>-36440446.869999997</v>
      </c>
      <c r="O158" s="175">
        <v>0</v>
      </c>
      <c r="P158" s="176">
        <v>-899581.97</v>
      </c>
      <c r="Q158" s="175">
        <v>-37340028.840000004</v>
      </c>
      <c r="R158" s="175">
        <v>-899581.97</v>
      </c>
    </row>
    <row r="159" spans="1:18" x14ac:dyDescent="0.25">
      <c r="A159" s="40" t="s">
        <v>1263</v>
      </c>
      <c r="B159" s="175">
        <v>-99205714.219999999</v>
      </c>
      <c r="C159" s="175">
        <v>11062.94</v>
      </c>
      <c r="D159" s="176">
        <v>-1255800.24</v>
      </c>
      <c r="E159" s="175">
        <v>-100450451.52</v>
      </c>
      <c r="F159" s="175">
        <v>-1244737.3</v>
      </c>
      <c r="G159" s="40" t="s">
        <v>1263</v>
      </c>
      <c r="H159" s="175">
        <v>-100450451.52</v>
      </c>
      <c r="I159" s="175">
        <v>55064</v>
      </c>
      <c r="J159" s="176">
        <v>-1269741.73</v>
      </c>
      <c r="K159" s="175">
        <v>-101665129.25</v>
      </c>
      <c r="L159" s="175">
        <v>-1214677.73</v>
      </c>
      <c r="M159" s="40" t="s">
        <v>1263</v>
      </c>
      <c r="N159" s="175">
        <v>-101665129.25</v>
      </c>
      <c r="O159" s="175">
        <v>0</v>
      </c>
      <c r="P159" s="176">
        <v>-1200215.3</v>
      </c>
      <c r="Q159" s="175">
        <v>-102865344.55</v>
      </c>
      <c r="R159" s="175">
        <v>-1200215.3</v>
      </c>
    </row>
    <row r="160" spans="1:18" x14ac:dyDescent="0.25">
      <c r="A160" s="40" t="s">
        <v>1264</v>
      </c>
      <c r="B160" s="175">
        <v>-55106145.979999997</v>
      </c>
      <c r="C160" s="175">
        <v>0</v>
      </c>
      <c r="D160" s="176">
        <v>-1346400.17</v>
      </c>
      <c r="E160" s="175">
        <v>-56452546.149999999</v>
      </c>
      <c r="F160" s="175">
        <v>-1346400.17</v>
      </c>
      <c r="G160" s="40" t="s">
        <v>1264</v>
      </c>
      <c r="H160" s="175">
        <v>-56452546.149999999</v>
      </c>
      <c r="I160" s="175">
        <v>0</v>
      </c>
      <c r="J160" s="176">
        <v>-1341407.1599999999</v>
      </c>
      <c r="K160" s="175">
        <v>-57793953.310000002</v>
      </c>
      <c r="L160" s="175">
        <v>-1341407.1599999999</v>
      </c>
      <c r="M160" s="40" t="s">
        <v>1264</v>
      </c>
      <c r="N160" s="175">
        <v>-57793953.310000002</v>
      </c>
      <c r="O160" s="175">
        <v>0</v>
      </c>
      <c r="P160" s="176">
        <v>-1334956.19</v>
      </c>
      <c r="Q160" s="175">
        <v>-59128909.5</v>
      </c>
      <c r="R160" s="175">
        <v>-1334956.19</v>
      </c>
    </row>
    <row r="161" spans="1:18" x14ac:dyDescent="0.25">
      <c r="A161" s="40" t="s">
        <v>1030</v>
      </c>
      <c r="B161" s="175">
        <v>-2037.75</v>
      </c>
      <c r="C161" s="180">
        <v>0</v>
      </c>
      <c r="D161" s="176">
        <v>-403.92</v>
      </c>
      <c r="E161" s="175">
        <v>-2441.67</v>
      </c>
      <c r="F161" s="175">
        <v>-403.92</v>
      </c>
      <c r="G161" s="40" t="s">
        <v>1030</v>
      </c>
      <c r="H161" s="175">
        <v>-2441.67</v>
      </c>
      <c r="I161" s="180">
        <v>0</v>
      </c>
      <c r="J161" s="176">
        <v>-403.91</v>
      </c>
      <c r="K161" s="175">
        <v>-2845.58</v>
      </c>
      <c r="L161" s="175">
        <v>-403.91</v>
      </c>
      <c r="M161" s="40" t="s">
        <v>1030</v>
      </c>
      <c r="N161" s="175">
        <v>-2845.58</v>
      </c>
      <c r="O161" s="180">
        <v>0</v>
      </c>
      <c r="P161" s="176">
        <v>-403.92</v>
      </c>
      <c r="Q161" s="175">
        <v>-3249.5</v>
      </c>
      <c r="R161" s="175">
        <v>-403.92</v>
      </c>
    </row>
    <row r="162" spans="1:18" x14ac:dyDescent="0.25">
      <c r="A162" s="40" t="s">
        <v>1265</v>
      </c>
      <c r="B162" s="175">
        <v>-53638124.68</v>
      </c>
      <c r="C162" s="175">
        <v>0</v>
      </c>
      <c r="D162" s="176">
        <v>-1205088.3799999999</v>
      </c>
      <c r="E162" s="175">
        <v>-54843213.060000002</v>
      </c>
      <c r="F162" s="175">
        <v>-1205088.3799999999</v>
      </c>
      <c r="G162" s="40" t="s">
        <v>1265</v>
      </c>
      <c r="H162" s="175">
        <v>-54843213.060000002</v>
      </c>
      <c r="I162" s="175">
        <v>0</v>
      </c>
      <c r="J162" s="176">
        <v>-1205087.32</v>
      </c>
      <c r="K162" s="175">
        <v>-56048300.380000003</v>
      </c>
      <c r="L162" s="175">
        <v>-1205087.32</v>
      </c>
      <c r="M162" s="40" t="s">
        <v>1265</v>
      </c>
      <c r="N162" s="175">
        <v>-56048300.380000003</v>
      </c>
      <c r="O162" s="175">
        <v>0</v>
      </c>
      <c r="P162" s="176">
        <v>-1393711.85</v>
      </c>
      <c r="Q162" s="175">
        <v>-57442012.229999997</v>
      </c>
      <c r="R162" s="175">
        <v>-1393711.85</v>
      </c>
    </row>
    <row r="163" spans="1:18" x14ac:dyDescent="0.25">
      <c r="A163" s="40" t="s">
        <v>1266</v>
      </c>
      <c r="B163" s="175">
        <v>-129112.5</v>
      </c>
      <c r="C163" s="180">
        <v>0</v>
      </c>
      <c r="D163" s="176">
        <v>-2343.75</v>
      </c>
      <c r="E163" s="175">
        <v>-131456.25</v>
      </c>
      <c r="F163" s="175">
        <v>-2343.75</v>
      </c>
      <c r="G163" s="40" t="s">
        <v>1266</v>
      </c>
      <c r="H163" s="175">
        <v>-131456.25</v>
      </c>
      <c r="I163" s="180">
        <v>0</v>
      </c>
      <c r="J163" s="176">
        <v>-7710.42</v>
      </c>
      <c r="K163" s="175">
        <v>-139166.67000000001</v>
      </c>
      <c r="L163" s="175">
        <v>-7710.42</v>
      </c>
      <c r="M163" s="40" t="s">
        <v>1266</v>
      </c>
      <c r="N163" s="175">
        <v>-139166.67000000001</v>
      </c>
      <c r="O163" s="180">
        <v>0</v>
      </c>
      <c r="P163" s="176">
        <v>-7710.41</v>
      </c>
      <c r="Q163" s="175">
        <v>-146877.07999999999</v>
      </c>
      <c r="R163" s="175">
        <v>-7710.41</v>
      </c>
    </row>
    <row r="164" spans="1:18" x14ac:dyDescent="0.25">
      <c r="A164" s="40" t="s">
        <v>1267</v>
      </c>
      <c r="B164" s="175">
        <v>-338409.67</v>
      </c>
      <c r="C164" s="180">
        <v>0</v>
      </c>
      <c r="D164" s="176">
        <v>-24376.47</v>
      </c>
      <c r="E164" s="175">
        <v>-362786.14</v>
      </c>
      <c r="F164" s="175">
        <v>-24376.47</v>
      </c>
      <c r="G164" s="40" t="s">
        <v>1267</v>
      </c>
      <c r="H164" s="175">
        <v>-362786.14</v>
      </c>
      <c r="I164" s="180">
        <v>0</v>
      </c>
      <c r="J164" s="176">
        <v>-24641.32</v>
      </c>
      <c r="K164" s="175">
        <v>-387427.46</v>
      </c>
      <c r="L164" s="175">
        <v>-24641.32</v>
      </c>
      <c r="M164" s="40" t="s">
        <v>1267</v>
      </c>
      <c r="N164" s="175">
        <v>-387427.46</v>
      </c>
      <c r="O164" s="180">
        <v>0</v>
      </c>
      <c r="P164" s="176">
        <v>-25984.12</v>
      </c>
      <c r="Q164" s="175">
        <v>-413411.58</v>
      </c>
      <c r="R164" s="175">
        <v>-25984.12</v>
      </c>
    </row>
    <row r="165" spans="1:18" x14ac:dyDescent="0.25">
      <c r="A165" s="40" t="s">
        <v>1268</v>
      </c>
      <c r="B165" s="175">
        <v>-6410648.5099999998</v>
      </c>
      <c r="C165" s="175">
        <v>0</v>
      </c>
      <c r="D165" s="176">
        <v>-48853.66</v>
      </c>
      <c r="E165" s="175">
        <v>-6459502.1699999999</v>
      </c>
      <c r="F165" s="175">
        <v>-48853.66</v>
      </c>
      <c r="G165" s="40" t="s">
        <v>1268</v>
      </c>
      <c r="H165" s="175">
        <v>-6459502.1699999999</v>
      </c>
      <c r="I165" s="175">
        <v>743.76</v>
      </c>
      <c r="J165" s="176">
        <v>-50040.79</v>
      </c>
      <c r="K165" s="175">
        <v>-6508799.2000000002</v>
      </c>
      <c r="L165" s="175">
        <v>-49297.03</v>
      </c>
      <c r="M165" s="40" t="s">
        <v>1268</v>
      </c>
      <c r="N165" s="175">
        <v>-6508799.2000000002</v>
      </c>
      <c r="O165" s="175">
        <v>0</v>
      </c>
      <c r="P165" s="176">
        <v>-49249.120000000003</v>
      </c>
      <c r="Q165" s="175">
        <v>-6558048.3200000003</v>
      </c>
      <c r="R165" s="175">
        <v>-49249.120000000003</v>
      </c>
    </row>
    <row r="166" spans="1:18" x14ac:dyDescent="0.25">
      <c r="A166" s="40" t="s">
        <v>1269</v>
      </c>
      <c r="B166" s="175">
        <v>-1536838.34</v>
      </c>
      <c r="C166" s="180">
        <v>0</v>
      </c>
      <c r="D166" s="176">
        <v>-24497.38</v>
      </c>
      <c r="E166" s="175">
        <v>-1561335.72</v>
      </c>
      <c r="F166" s="175">
        <v>-24497.38</v>
      </c>
      <c r="G166" s="40" t="s">
        <v>1269</v>
      </c>
      <c r="H166" s="175">
        <v>-1561335.72</v>
      </c>
      <c r="I166" s="180">
        <v>0</v>
      </c>
      <c r="J166" s="176">
        <v>-24497.4</v>
      </c>
      <c r="K166" s="175">
        <v>-1585833.12</v>
      </c>
      <c r="L166" s="175">
        <v>-24497.4</v>
      </c>
      <c r="M166" s="40" t="s">
        <v>1269</v>
      </c>
      <c r="N166" s="175">
        <v>-1585833.12</v>
      </c>
      <c r="O166" s="180">
        <v>0</v>
      </c>
      <c r="P166" s="176">
        <v>-24497.38</v>
      </c>
      <c r="Q166" s="175">
        <v>-1610330.5</v>
      </c>
      <c r="R166" s="175">
        <v>-24497.38</v>
      </c>
    </row>
    <row r="167" spans="1:18" x14ac:dyDescent="0.25">
      <c r="A167" s="40" t="s">
        <v>1270</v>
      </c>
      <c r="B167" s="175">
        <v>-229895.94</v>
      </c>
      <c r="C167" s="180">
        <v>0</v>
      </c>
      <c r="D167" s="176">
        <v>-2575.42</v>
      </c>
      <c r="E167" s="175">
        <v>-232471.36</v>
      </c>
      <c r="F167" s="175">
        <v>-2575.42</v>
      </c>
      <c r="G167" s="40" t="s">
        <v>1270</v>
      </c>
      <c r="H167" s="175">
        <v>-232471.36</v>
      </c>
      <c r="I167" s="180">
        <v>0</v>
      </c>
      <c r="J167" s="176">
        <v>-2575.39</v>
      </c>
      <c r="K167" s="175">
        <v>-235046.75</v>
      </c>
      <c r="L167" s="175">
        <v>-2575.39</v>
      </c>
      <c r="M167" s="40" t="s">
        <v>1270</v>
      </c>
      <c r="N167" s="175">
        <v>-235046.75</v>
      </c>
      <c r="O167" s="180">
        <v>0</v>
      </c>
      <c r="P167" s="176">
        <v>-2904.53</v>
      </c>
      <c r="Q167" s="175">
        <v>-237951.28</v>
      </c>
      <c r="R167" s="175">
        <v>-2904.53</v>
      </c>
    </row>
    <row r="168" spans="1:18" x14ac:dyDescent="0.25">
      <c r="A168" s="165" t="s">
        <v>544</v>
      </c>
      <c r="B168" s="173">
        <v>-23546859.91</v>
      </c>
      <c r="C168" s="173">
        <v>0</v>
      </c>
      <c r="D168" s="174">
        <v>-118759.35</v>
      </c>
      <c r="E168" s="173">
        <v>-23665619.260000002</v>
      </c>
      <c r="F168" s="173">
        <v>-118759.35</v>
      </c>
      <c r="G168" s="165" t="s">
        <v>544</v>
      </c>
      <c r="H168" s="173">
        <v>-23665619.260000002</v>
      </c>
      <c r="I168" s="173">
        <v>0</v>
      </c>
      <c r="J168" s="174">
        <v>-104288.18</v>
      </c>
      <c r="K168" s="173">
        <v>-23769907.440000001</v>
      </c>
      <c r="L168" s="173">
        <v>-104288.18</v>
      </c>
      <c r="M168" s="165" t="s">
        <v>544</v>
      </c>
      <c r="N168" s="173">
        <v>-23769907.440000001</v>
      </c>
      <c r="O168" s="173">
        <v>0</v>
      </c>
      <c r="P168" s="174">
        <v>-101417.89</v>
      </c>
      <c r="Q168" s="173">
        <v>-23871325.329999998</v>
      </c>
      <c r="R168" s="173">
        <v>-101417.89</v>
      </c>
    </row>
    <row r="169" spans="1:18" x14ac:dyDescent="0.25">
      <c r="A169" s="40" t="s">
        <v>1031</v>
      </c>
      <c r="B169" s="175">
        <v>-23546859.91</v>
      </c>
      <c r="C169" s="175">
        <v>0</v>
      </c>
      <c r="D169" s="176">
        <v>-118759.35</v>
      </c>
      <c r="E169" s="175">
        <v>-23665619.260000002</v>
      </c>
      <c r="F169" s="175">
        <v>-118759.35</v>
      </c>
      <c r="G169" s="40" t="s">
        <v>1031</v>
      </c>
      <c r="H169" s="175">
        <v>-23665619.260000002</v>
      </c>
      <c r="I169" s="175">
        <v>0</v>
      </c>
      <c r="J169" s="176">
        <v>-104288.18</v>
      </c>
      <c r="K169" s="175">
        <v>-23769907.440000001</v>
      </c>
      <c r="L169" s="175">
        <v>-104288.18</v>
      </c>
      <c r="M169" s="40" t="s">
        <v>1031</v>
      </c>
      <c r="N169" s="175">
        <v>-23769907.440000001</v>
      </c>
      <c r="O169" s="175">
        <v>0</v>
      </c>
      <c r="P169" s="176">
        <v>-101417.89</v>
      </c>
      <c r="Q169" s="175">
        <v>-23871325.329999998</v>
      </c>
      <c r="R169" s="175">
        <v>-101417.89</v>
      </c>
    </row>
    <row r="170" spans="1:18" x14ac:dyDescent="0.25">
      <c r="A170" s="165" t="s">
        <v>545</v>
      </c>
      <c r="B170" s="173">
        <v>-963574079.13999999</v>
      </c>
      <c r="C170" s="173">
        <v>250227661.94999999</v>
      </c>
      <c r="D170" s="174">
        <v>-261965351.65000001</v>
      </c>
      <c r="E170" s="173">
        <v>-975311768.84000003</v>
      </c>
      <c r="F170" s="173">
        <v>-11737689.699999999</v>
      </c>
      <c r="G170" s="165" t="s">
        <v>545</v>
      </c>
      <c r="H170" s="173">
        <v>-975311768.84000003</v>
      </c>
      <c r="I170" s="173">
        <v>286097263.81999999</v>
      </c>
      <c r="J170" s="174">
        <v>-283844037.89999998</v>
      </c>
      <c r="K170" s="173">
        <v>-973058542.91999996</v>
      </c>
      <c r="L170" s="173">
        <v>2253225.92</v>
      </c>
      <c r="M170" s="165" t="s">
        <v>545</v>
      </c>
      <c r="N170" s="173">
        <v>-973058542.91999996</v>
      </c>
      <c r="O170" s="173">
        <v>460817470.37</v>
      </c>
      <c r="P170" s="174">
        <v>-653626268.27999997</v>
      </c>
      <c r="Q170" s="173">
        <v>-1165867340.8299999</v>
      </c>
      <c r="R170" s="173">
        <v>-192808797.91</v>
      </c>
    </row>
    <row r="171" spans="1:18" x14ac:dyDescent="0.25">
      <c r="A171" s="165" t="s">
        <v>546</v>
      </c>
      <c r="B171" s="173">
        <v>-388209049.57999998</v>
      </c>
      <c r="C171" s="173">
        <v>248419922.69999999</v>
      </c>
      <c r="D171" s="174">
        <v>-261034805.28</v>
      </c>
      <c r="E171" s="173">
        <v>-400823932.16000003</v>
      </c>
      <c r="F171" s="173">
        <v>-12614882.58</v>
      </c>
      <c r="G171" s="165" t="s">
        <v>546</v>
      </c>
      <c r="H171" s="173">
        <v>-400823932.16000003</v>
      </c>
      <c r="I171" s="173">
        <v>285900014.19999999</v>
      </c>
      <c r="J171" s="174">
        <v>-283831987.89999998</v>
      </c>
      <c r="K171" s="173">
        <v>-398755905.86000001</v>
      </c>
      <c r="L171" s="173">
        <v>2068026.3</v>
      </c>
      <c r="M171" s="165" t="s">
        <v>546</v>
      </c>
      <c r="N171" s="173">
        <v>-398755905.86000001</v>
      </c>
      <c r="O171" s="173">
        <v>458513534.16000003</v>
      </c>
      <c r="P171" s="174">
        <v>-507188950.47000003</v>
      </c>
      <c r="Q171" s="173">
        <v>-447431322.17000002</v>
      </c>
      <c r="R171" s="173">
        <v>-48675416.310000002</v>
      </c>
    </row>
    <row r="172" spans="1:18" x14ac:dyDescent="0.25">
      <c r="A172" s="165" t="s">
        <v>547</v>
      </c>
      <c r="B172" s="173">
        <v>-388179542.89999998</v>
      </c>
      <c r="C172" s="173">
        <v>245785209.80000001</v>
      </c>
      <c r="D172" s="174">
        <v>-258400092.38</v>
      </c>
      <c r="E172" s="173">
        <v>-400794425.48000002</v>
      </c>
      <c r="F172" s="173">
        <v>-12614882.58</v>
      </c>
      <c r="G172" s="165" t="s">
        <v>547</v>
      </c>
      <c r="H172" s="173">
        <v>-400794425.48000002</v>
      </c>
      <c r="I172" s="173">
        <v>285795346.88999999</v>
      </c>
      <c r="J172" s="174">
        <v>-283727320.58999997</v>
      </c>
      <c r="K172" s="173">
        <v>-398726399.18000001</v>
      </c>
      <c r="L172" s="173">
        <v>2068026.3</v>
      </c>
      <c r="M172" s="165" t="s">
        <v>547</v>
      </c>
      <c r="N172" s="173">
        <v>-398726399.18000001</v>
      </c>
      <c r="O172" s="173">
        <v>458513534.16000003</v>
      </c>
      <c r="P172" s="174">
        <v>-507188950.47000003</v>
      </c>
      <c r="Q172" s="173">
        <v>-447401815.49000001</v>
      </c>
      <c r="R172" s="173">
        <v>-48675416.310000002</v>
      </c>
    </row>
    <row r="173" spans="1:18" x14ac:dyDescent="0.25">
      <c r="A173" s="165" t="s">
        <v>548</v>
      </c>
      <c r="B173" s="173">
        <v>-961213.43</v>
      </c>
      <c r="C173" s="173">
        <v>86920438.359999999</v>
      </c>
      <c r="D173" s="174">
        <v>-86920438.359999999</v>
      </c>
      <c r="E173" s="173">
        <v>-961213.43</v>
      </c>
      <c r="F173" s="173">
        <v>0</v>
      </c>
      <c r="G173" s="165" t="s">
        <v>548</v>
      </c>
      <c r="H173" s="173">
        <v>-961213.43</v>
      </c>
      <c r="I173" s="173">
        <v>86010985.049999997</v>
      </c>
      <c r="J173" s="174">
        <v>-86010985.049999997</v>
      </c>
      <c r="K173" s="173">
        <v>-961213.43</v>
      </c>
      <c r="L173" s="173">
        <v>0</v>
      </c>
      <c r="M173" s="165" t="s">
        <v>548</v>
      </c>
      <c r="N173" s="173">
        <v>-961213.43</v>
      </c>
      <c r="O173" s="173">
        <v>243666623.62</v>
      </c>
      <c r="P173" s="174">
        <v>-245892630.5</v>
      </c>
      <c r="Q173" s="173">
        <v>-3187220.31</v>
      </c>
      <c r="R173" s="173">
        <v>-2226006.88</v>
      </c>
    </row>
    <row r="174" spans="1:18" x14ac:dyDescent="0.25">
      <c r="A174" s="40" t="s">
        <v>1032</v>
      </c>
      <c r="B174" s="175">
        <v>0</v>
      </c>
      <c r="C174" s="175">
        <v>86920438.359999999</v>
      </c>
      <c r="D174" s="176">
        <v>-86920438.359999999</v>
      </c>
      <c r="E174" s="175">
        <v>0</v>
      </c>
      <c r="F174" s="175">
        <v>0</v>
      </c>
      <c r="G174" s="40" t="s">
        <v>1032</v>
      </c>
      <c r="H174" s="175">
        <v>0</v>
      </c>
      <c r="I174" s="175">
        <v>86010985.049999997</v>
      </c>
      <c r="J174" s="176">
        <v>-86010985.049999997</v>
      </c>
      <c r="K174" s="175">
        <v>0</v>
      </c>
      <c r="L174" s="175">
        <v>0</v>
      </c>
      <c r="M174" s="40" t="s">
        <v>1032</v>
      </c>
      <c r="N174" s="175">
        <v>0</v>
      </c>
      <c r="O174" s="175">
        <v>242705410.19</v>
      </c>
      <c r="P174" s="176">
        <v>-242705410.19</v>
      </c>
      <c r="Q174" s="175">
        <v>0</v>
      </c>
      <c r="R174" s="175">
        <v>0</v>
      </c>
    </row>
    <row r="175" spans="1:18" x14ac:dyDescent="0.25">
      <c r="A175" s="40" t="s">
        <v>1033</v>
      </c>
      <c r="B175" s="175">
        <v>-961213.43</v>
      </c>
      <c r="C175" s="175">
        <v>0</v>
      </c>
      <c r="D175" s="176">
        <v>0</v>
      </c>
      <c r="E175" s="175">
        <v>-961213.43</v>
      </c>
      <c r="F175" s="175">
        <v>0</v>
      </c>
      <c r="G175" s="40" t="s">
        <v>1033</v>
      </c>
      <c r="H175" s="175">
        <v>-961213.43</v>
      </c>
      <c r="I175" s="175">
        <v>0</v>
      </c>
      <c r="J175" s="176">
        <v>0</v>
      </c>
      <c r="K175" s="175">
        <v>-961213.43</v>
      </c>
      <c r="L175" s="175">
        <v>0</v>
      </c>
      <c r="M175" s="40" t="s">
        <v>1033</v>
      </c>
      <c r="N175" s="175">
        <v>-961213.43</v>
      </c>
      <c r="O175" s="175">
        <v>961213.43</v>
      </c>
      <c r="P175" s="176">
        <v>-3187220.31</v>
      </c>
      <c r="Q175" s="175">
        <v>-3187220.31</v>
      </c>
      <c r="R175" s="175">
        <v>-2226006.88</v>
      </c>
    </row>
    <row r="176" spans="1:18" x14ac:dyDescent="0.25">
      <c r="A176" s="165" t="s">
        <v>549</v>
      </c>
      <c r="B176" s="173">
        <v>-757523.69</v>
      </c>
      <c r="C176" s="173">
        <v>23610365.219999999</v>
      </c>
      <c r="D176" s="174">
        <v>-24996972.829999998</v>
      </c>
      <c r="E176" s="173">
        <v>-2144131.2999999998</v>
      </c>
      <c r="F176" s="173">
        <v>-1386607.61</v>
      </c>
      <c r="G176" s="165" t="s">
        <v>549</v>
      </c>
      <c r="H176" s="173">
        <v>-2144131.2999999998</v>
      </c>
      <c r="I176" s="173">
        <v>41504453.920000002</v>
      </c>
      <c r="J176" s="174">
        <v>-40730799.829999998</v>
      </c>
      <c r="K176" s="173">
        <v>-1370477.21</v>
      </c>
      <c r="L176" s="173">
        <v>773654.09</v>
      </c>
      <c r="M176" s="165" t="s">
        <v>549</v>
      </c>
      <c r="N176" s="173">
        <v>-1370477.21</v>
      </c>
      <c r="O176" s="173">
        <v>64098614.100000001</v>
      </c>
      <c r="P176" s="174">
        <v>-73806747.180000007</v>
      </c>
      <c r="Q176" s="173">
        <v>-11078610.289999999</v>
      </c>
      <c r="R176" s="173">
        <v>-9708133.0800000001</v>
      </c>
    </row>
    <row r="177" spans="1:18" x14ac:dyDescent="0.25">
      <c r="A177" s="40" t="s">
        <v>1034</v>
      </c>
      <c r="B177" s="175">
        <v>-12117.15</v>
      </c>
      <c r="C177" s="175">
        <v>16524192.689999999</v>
      </c>
      <c r="D177" s="176">
        <v>-16527967.539999999</v>
      </c>
      <c r="E177" s="175">
        <v>-15892</v>
      </c>
      <c r="F177" s="175">
        <v>-3774.85</v>
      </c>
      <c r="G177" s="40" t="s">
        <v>1034</v>
      </c>
      <c r="H177" s="175">
        <v>-15892</v>
      </c>
      <c r="I177" s="175">
        <v>29606115.640000001</v>
      </c>
      <c r="J177" s="176">
        <v>-29590571.640000001</v>
      </c>
      <c r="K177" s="175">
        <v>-348</v>
      </c>
      <c r="L177" s="175">
        <v>15544</v>
      </c>
      <c r="M177" s="40" t="s">
        <v>1034</v>
      </c>
      <c r="N177" s="175">
        <v>-348</v>
      </c>
      <c r="O177" s="175">
        <v>42277938.43</v>
      </c>
      <c r="P177" s="176">
        <v>-53356200.719999999</v>
      </c>
      <c r="Q177" s="175">
        <v>-11078610.289999999</v>
      </c>
      <c r="R177" s="175">
        <v>-11078262.289999999</v>
      </c>
    </row>
    <row r="178" spans="1:18" x14ac:dyDescent="0.25">
      <c r="A178" s="40" t="s">
        <v>1035</v>
      </c>
      <c r="B178" s="175">
        <v>-745406.54</v>
      </c>
      <c r="C178" s="175">
        <v>7086172.5300000003</v>
      </c>
      <c r="D178" s="176">
        <v>-8469005.2899999991</v>
      </c>
      <c r="E178" s="175">
        <v>-2128239.2999999998</v>
      </c>
      <c r="F178" s="175">
        <v>-1382832.76</v>
      </c>
      <c r="G178" s="40" t="s">
        <v>1035</v>
      </c>
      <c r="H178" s="175">
        <v>-2128239.2999999998</v>
      </c>
      <c r="I178" s="175">
        <v>11898338.279999999</v>
      </c>
      <c r="J178" s="176">
        <v>-11140228.189999999</v>
      </c>
      <c r="K178" s="175">
        <v>-1370129.21</v>
      </c>
      <c r="L178" s="175">
        <v>758110.09</v>
      </c>
      <c r="M178" s="40" t="s">
        <v>1035</v>
      </c>
      <c r="N178" s="175">
        <v>-1370129.21</v>
      </c>
      <c r="O178" s="175">
        <v>21820675.670000002</v>
      </c>
      <c r="P178" s="176">
        <v>-20450546.460000001</v>
      </c>
      <c r="Q178" s="175">
        <v>0</v>
      </c>
      <c r="R178" s="175">
        <v>1370129.21</v>
      </c>
    </row>
    <row r="179" spans="1:18" x14ac:dyDescent="0.25">
      <c r="A179" s="165" t="s">
        <v>550</v>
      </c>
      <c r="B179" s="173">
        <v>-827866.34</v>
      </c>
      <c r="C179" s="173">
        <v>12044431.49</v>
      </c>
      <c r="D179" s="174">
        <v>-15974692.33</v>
      </c>
      <c r="E179" s="173">
        <v>-4758127.18</v>
      </c>
      <c r="F179" s="173">
        <v>-3930260.84</v>
      </c>
      <c r="G179" s="165" t="s">
        <v>550</v>
      </c>
      <c r="H179" s="173">
        <v>-4758127.18</v>
      </c>
      <c r="I179" s="173">
        <v>11412793.26</v>
      </c>
      <c r="J179" s="174">
        <v>-6654666.0800000001</v>
      </c>
      <c r="K179" s="173">
        <v>0</v>
      </c>
      <c r="L179" s="173">
        <v>4758127.18</v>
      </c>
      <c r="M179" s="165" t="s">
        <v>550</v>
      </c>
      <c r="N179" s="173">
        <v>0</v>
      </c>
      <c r="O179" s="173">
        <v>26021169.920000002</v>
      </c>
      <c r="P179" s="174">
        <v>-26395790.75</v>
      </c>
      <c r="Q179" s="173">
        <v>-374620.83</v>
      </c>
      <c r="R179" s="173">
        <v>-374620.83</v>
      </c>
    </row>
    <row r="180" spans="1:18" x14ac:dyDescent="0.25">
      <c r="A180" s="40" t="s">
        <v>1036</v>
      </c>
      <c r="B180" s="175">
        <v>-827866.34</v>
      </c>
      <c r="C180" s="175">
        <v>12044431.49</v>
      </c>
      <c r="D180" s="176">
        <v>-15974692.33</v>
      </c>
      <c r="E180" s="175">
        <v>-4758127.18</v>
      </c>
      <c r="F180" s="175">
        <v>-3930260.84</v>
      </c>
      <c r="G180" s="40" t="s">
        <v>1036</v>
      </c>
      <c r="H180" s="175">
        <v>-4758127.18</v>
      </c>
      <c r="I180" s="175">
        <v>11412793.26</v>
      </c>
      <c r="J180" s="176">
        <v>-6654666.0800000001</v>
      </c>
      <c r="K180" s="175">
        <v>0</v>
      </c>
      <c r="L180" s="175">
        <v>4758127.18</v>
      </c>
      <c r="M180" s="40" t="s">
        <v>1036</v>
      </c>
      <c r="N180" s="175">
        <v>0</v>
      </c>
      <c r="O180" s="175">
        <v>26021169.920000002</v>
      </c>
      <c r="P180" s="176">
        <v>-26395790.75</v>
      </c>
      <c r="Q180" s="175">
        <v>-374620.83</v>
      </c>
      <c r="R180" s="175">
        <v>-374620.83</v>
      </c>
    </row>
    <row r="181" spans="1:18" x14ac:dyDescent="0.25">
      <c r="A181" s="165" t="s">
        <v>551</v>
      </c>
      <c r="B181" s="173">
        <v>-19090780.670000002</v>
      </c>
      <c r="C181" s="173">
        <v>30770057.670000002</v>
      </c>
      <c r="D181" s="174">
        <v>-27243845.050000001</v>
      </c>
      <c r="E181" s="173">
        <v>-15564568.050000001</v>
      </c>
      <c r="F181" s="173">
        <v>3526212.62</v>
      </c>
      <c r="G181" s="165" t="s">
        <v>551</v>
      </c>
      <c r="H181" s="173">
        <v>-15564568.050000001</v>
      </c>
      <c r="I181" s="173">
        <v>27121460.219999999</v>
      </c>
      <c r="J181" s="174">
        <v>-26469177.960000001</v>
      </c>
      <c r="K181" s="173">
        <v>-14912285.789999999</v>
      </c>
      <c r="L181" s="173">
        <v>652282.26</v>
      </c>
      <c r="M181" s="165" t="s">
        <v>551</v>
      </c>
      <c r="N181" s="173">
        <v>-14912285.789999999</v>
      </c>
      <c r="O181" s="173">
        <v>26470594.469999999</v>
      </c>
      <c r="P181" s="174">
        <v>-67677629.900000006</v>
      </c>
      <c r="Q181" s="173">
        <v>-56119321.219999999</v>
      </c>
      <c r="R181" s="173">
        <v>-41207035.43</v>
      </c>
    </row>
    <row r="182" spans="1:18" x14ac:dyDescent="0.25">
      <c r="A182" s="40" t="s">
        <v>1037</v>
      </c>
      <c r="B182" s="175">
        <v>-17193512.920000002</v>
      </c>
      <c r="C182" s="175">
        <v>17460329.760000002</v>
      </c>
      <c r="D182" s="176">
        <v>-14217094.15</v>
      </c>
      <c r="E182" s="175">
        <v>-13950277.310000001</v>
      </c>
      <c r="F182" s="175">
        <v>3243235.61</v>
      </c>
      <c r="G182" s="40" t="s">
        <v>1037</v>
      </c>
      <c r="H182" s="175">
        <v>-13950277.310000001</v>
      </c>
      <c r="I182" s="175">
        <v>14140749.49</v>
      </c>
      <c r="J182" s="176">
        <v>-13544065.58</v>
      </c>
      <c r="K182" s="175">
        <v>-13353593.4</v>
      </c>
      <c r="L182" s="175">
        <v>596683.91</v>
      </c>
      <c r="M182" s="40" t="s">
        <v>1037</v>
      </c>
      <c r="N182" s="175">
        <v>-13353593.4</v>
      </c>
      <c r="O182" s="175">
        <v>13388208.439999999</v>
      </c>
      <c r="P182" s="176">
        <v>-51412488.380000003</v>
      </c>
      <c r="Q182" s="175">
        <v>-51377873.340000004</v>
      </c>
      <c r="R182" s="175">
        <v>-38024279.939999998</v>
      </c>
    </row>
    <row r="183" spans="1:18" x14ac:dyDescent="0.25">
      <c r="A183" s="40" t="s">
        <v>1038</v>
      </c>
      <c r="B183" s="175">
        <v>-107080.75</v>
      </c>
      <c r="C183" s="175">
        <v>107080</v>
      </c>
      <c r="D183" s="176">
        <v>-72164.210000000006</v>
      </c>
      <c r="E183" s="175">
        <v>-72164.960000000006</v>
      </c>
      <c r="F183" s="175">
        <v>34915.79</v>
      </c>
      <c r="G183" s="40" t="s">
        <v>1038</v>
      </c>
      <c r="H183" s="175">
        <v>-72164.960000000006</v>
      </c>
      <c r="I183" s="175">
        <v>74692.09</v>
      </c>
      <c r="J183" s="176">
        <v>-50502.41</v>
      </c>
      <c r="K183" s="175">
        <v>-47975.28</v>
      </c>
      <c r="L183" s="175">
        <v>24189.68</v>
      </c>
      <c r="M183" s="40" t="s">
        <v>1038</v>
      </c>
      <c r="N183" s="175">
        <v>-47975.28</v>
      </c>
      <c r="O183" s="175">
        <v>47975</v>
      </c>
      <c r="P183" s="176">
        <v>-79975.23</v>
      </c>
      <c r="Q183" s="175">
        <v>-79975.509999999995</v>
      </c>
      <c r="R183" s="175">
        <v>-32000.23</v>
      </c>
    </row>
    <row r="184" spans="1:18" x14ac:dyDescent="0.25">
      <c r="A184" s="40" t="s">
        <v>1039</v>
      </c>
      <c r="B184" s="175">
        <v>-15507.39</v>
      </c>
      <c r="C184" s="175">
        <v>15507</v>
      </c>
      <c r="D184" s="176">
        <v>-20747.16</v>
      </c>
      <c r="E184" s="175">
        <v>-20747.55</v>
      </c>
      <c r="F184" s="175">
        <v>-5240.16</v>
      </c>
      <c r="G184" s="40" t="s">
        <v>1039</v>
      </c>
      <c r="H184" s="175">
        <v>-20747.55</v>
      </c>
      <c r="I184" s="175">
        <v>20747</v>
      </c>
      <c r="J184" s="176">
        <v>-20006.240000000002</v>
      </c>
      <c r="K184" s="175">
        <v>-20006.79</v>
      </c>
      <c r="L184" s="175">
        <v>740.76</v>
      </c>
      <c r="M184" s="40" t="s">
        <v>1039</v>
      </c>
      <c r="N184" s="175">
        <v>-20006.79</v>
      </c>
      <c r="O184" s="175">
        <v>20006</v>
      </c>
      <c r="P184" s="176">
        <v>-18408.439999999999</v>
      </c>
      <c r="Q184" s="175">
        <v>-18409.23</v>
      </c>
      <c r="R184" s="175">
        <v>1597.56</v>
      </c>
    </row>
    <row r="185" spans="1:18" x14ac:dyDescent="0.25">
      <c r="A185" s="40" t="s">
        <v>1040</v>
      </c>
      <c r="B185" s="175">
        <v>-1678159.45</v>
      </c>
      <c r="C185" s="175">
        <v>1703995.05</v>
      </c>
      <c r="D185" s="176">
        <v>-1474786.05</v>
      </c>
      <c r="E185" s="175">
        <v>-1448950.45</v>
      </c>
      <c r="F185" s="175">
        <v>229209</v>
      </c>
      <c r="G185" s="40" t="s">
        <v>1040</v>
      </c>
      <c r="H185" s="175">
        <v>-1448950.45</v>
      </c>
      <c r="I185" s="175">
        <v>1470926</v>
      </c>
      <c r="J185" s="176">
        <v>-1424681.46</v>
      </c>
      <c r="K185" s="175">
        <v>-1402705.91</v>
      </c>
      <c r="L185" s="175">
        <v>46244.54</v>
      </c>
      <c r="M185" s="40" t="s">
        <v>1040</v>
      </c>
      <c r="N185" s="175">
        <v>-1402705.91</v>
      </c>
      <c r="O185" s="175">
        <v>1407893.89</v>
      </c>
      <c r="P185" s="176">
        <v>-4514537.34</v>
      </c>
      <c r="Q185" s="175">
        <v>-4509349.3600000003</v>
      </c>
      <c r="R185" s="175">
        <v>-3106643.45</v>
      </c>
    </row>
    <row r="186" spans="1:18" x14ac:dyDescent="0.25">
      <c r="A186" s="40" t="s">
        <v>1041</v>
      </c>
      <c r="B186" s="175">
        <v>-2847.15</v>
      </c>
      <c r="C186" s="175">
        <v>2847</v>
      </c>
      <c r="D186" s="176">
        <v>-4972.03</v>
      </c>
      <c r="E186" s="175">
        <v>-4972.18</v>
      </c>
      <c r="F186" s="175">
        <v>-2125.0300000000002</v>
      </c>
      <c r="G186" s="40" t="s">
        <v>1041</v>
      </c>
      <c r="H186" s="175">
        <v>-4972.18</v>
      </c>
      <c r="I186" s="175">
        <v>5224.8100000000004</v>
      </c>
      <c r="J186" s="176">
        <v>-2912.11</v>
      </c>
      <c r="K186" s="175">
        <v>-2659.48</v>
      </c>
      <c r="L186" s="175">
        <v>2312.6999999999998</v>
      </c>
      <c r="M186" s="40" t="s">
        <v>1041</v>
      </c>
      <c r="N186" s="175">
        <v>-2659.48</v>
      </c>
      <c r="O186" s="175">
        <v>2659</v>
      </c>
      <c r="P186" s="176">
        <v>-4987.2700000000004</v>
      </c>
      <c r="Q186" s="175">
        <v>-4987.75</v>
      </c>
      <c r="R186" s="175">
        <v>-2328.27</v>
      </c>
    </row>
    <row r="187" spans="1:18" x14ac:dyDescent="0.25">
      <c r="A187" s="40" t="s">
        <v>1042</v>
      </c>
      <c r="B187" s="175">
        <v>-1515.55</v>
      </c>
      <c r="C187" s="175">
        <v>1515</v>
      </c>
      <c r="D187" s="176">
        <v>-2038.97</v>
      </c>
      <c r="E187" s="175">
        <v>-2039.52</v>
      </c>
      <c r="F187" s="175">
        <v>-523.97</v>
      </c>
      <c r="G187" s="40" t="s">
        <v>1042</v>
      </c>
      <c r="H187" s="175">
        <v>-2039.52</v>
      </c>
      <c r="I187" s="175">
        <v>2039</v>
      </c>
      <c r="J187" s="176">
        <v>-1964.9</v>
      </c>
      <c r="K187" s="175">
        <v>-1965.42</v>
      </c>
      <c r="L187" s="175">
        <v>74.099999999999994</v>
      </c>
      <c r="M187" s="40" t="s">
        <v>1042</v>
      </c>
      <c r="N187" s="175">
        <v>-1965.42</v>
      </c>
      <c r="O187" s="175">
        <v>1965</v>
      </c>
      <c r="P187" s="176">
        <v>-1805.11</v>
      </c>
      <c r="Q187" s="175">
        <v>-1805.53</v>
      </c>
      <c r="R187" s="175">
        <v>159.88999999999999</v>
      </c>
    </row>
    <row r="188" spans="1:18" x14ac:dyDescent="0.25">
      <c r="A188" s="40" t="s">
        <v>1043</v>
      </c>
      <c r="B188" s="175">
        <v>-6995.54</v>
      </c>
      <c r="C188" s="175">
        <v>6995</v>
      </c>
      <c r="D188" s="176">
        <v>-3299.51</v>
      </c>
      <c r="E188" s="175">
        <v>-3300.05</v>
      </c>
      <c r="F188" s="175">
        <v>3695.49</v>
      </c>
      <c r="G188" s="40" t="s">
        <v>1043</v>
      </c>
      <c r="H188" s="175">
        <v>-3300.05</v>
      </c>
      <c r="I188" s="175">
        <v>3508</v>
      </c>
      <c r="J188" s="176">
        <v>-4484.33</v>
      </c>
      <c r="K188" s="175">
        <v>-4276.38</v>
      </c>
      <c r="L188" s="175">
        <v>-976.33</v>
      </c>
      <c r="M188" s="40" t="s">
        <v>1043</v>
      </c>
      <c r="N188" s="175">
        <v>-4276.38</v>
      </c>
      <c r="O188" s="175">
        <v>4276</v>
      </c>
      <c r="P188" s="176">
        <v>-2408.2199999999998</v>
      </c>
      <c r="Q188" s="175">
        <v>-2408.6</v>
      </c>
      <c r="R188" s="175">
        <v>1867.78</v>
      </c>
    </row>
    <row r="189" spans="1:18" x14ac:dyDescent="0.25">
      <c r="A189" s="40" t="s">
        <v>1044</v>
      </c>
      <c r="B189" s="175">
        <v>-71.739999999999995</v>
      </c>
      <c r="C189" s="175">
        <v>71</v>
      </c>
      <c r="D189" s="176">
        <v>-71.489999999999995</v>
      </c>
      <c r="E189" s="175">
        <v>-72.23</v>
      </c>
      <c r="F189" s="175">
        <v>-0.49</v>
      </c>
      <c r="G189" s="40" t="s">
        <v>1044</v>
      </c>
      <c r="H189" s="175">
        <v>-72.23</v>
      </c>
      <c r="I189" s="175">
        <v>72</v>
      </c>
      <c r="J189" s="176">
        <v>-71.489999999999995</v>
      </c>
      <c r="K189" s="175">
        <v>-71.72</v>
      </c>
      <c r="L189" s="175">
        <v>0.51</v>
      </c>
      <c r="M189" s="40" t="s">
        <v>1044</v>
      </c>
      <c r="N189" s="175">
        <v>-71.72</v>
      </c>
      <c r="O189" s="175">
        <v>71</v>
      </c>
      <c r="P189" s="176">
        <v>-71.489999999999995</v>
      </c>
      <c r="Q189" s="175">
        <v>-72.209999999999994</v>
      </c>
      <c r="R189" s="175">
        <v>-0.49</v>
      </c>
    </row>
    <row r="190" spans="1:18" x14ac:dyDescent="0.25">
      <c r="A190" s="40" t="s">
        <v>1045</v>
      </c>
      <c r="B190" s="175">
        <v>-9.8000000000000007</v>
      </c>
      <c r="C190" s="175">
        <v>8977249.0399999991</v>
      </c>
      <c r="D190" s="176">
        <v>-8977249.0399999991</v>
      </c>
      <c r="E190" s="175">
        <v>-9.8000000000000007</v>
      </c>
      <c r="F190" s="175">
        <v>0</v>
      </c>
      <c r="G190" s="40" t="s">
        <v>1045</v>
      </c>
      <c r="H190" s="175">
        <v>-9.8000000000000007</v>
      </c>
      <c r="I190" s="175">
        <v>8929773.2100000009</v>
      </c>
      <c r="J190" s="176">
        <v>-8929773.2100000009</v>
      </c>
      <c r="K190" s="175">
        <v>-9.8000000000000007</v>
      </c>
      <c r="L190" s="175">
        <v>0</v>
      </c>
      <c r="M190" s="40" t="s">
        <v>1045</v>
      </c>
      <c r="N190" s="175">
        <v>-9.8000000000000007</v>
      </c>
      <c r="O190" s="175">
        <v>9107737.6300000008</v>
      </c>
      <c r="P190" s="176">
        <v>-9107737.6300000008</v>
      </c>
      <c r="Q190" s="175">
        <v>-9.8000000000000007</v>
      </c>
      <c r="R190" s="175">
        <v>0</v>
      </c>
    </row>
    <row r="191" spans="1:18" x14ac:dyDescent="0.25">
      <c r="A191" s="40" t="s">
        <v>1046</v>
      </c>
      <c r="B191" s="175">
        <v>-59.05</v>
      </c>
      <c r="C191" s="175">
        <v>2406657.54</v>
      </c>
      <c r="D191" s="176">
        <v>-2407067.92</v>
      </c>
      <c r="E191" s="175">
        <v>-469.43</v>
      </c>
      <c r="F191" s="175">
        <v>-410.38</v>
      </c>
      <c r="G191" s="40" t="s">
        <v>1046</v>
      </c>
      <c r="H191" s="175">
        <v>-469.43</v>
      </c>
      <c r="I191" s="175">
        <v>2399912.1800000002</v>
      </c>
      <c r="J191" s="176">
        <v>-2399506.38</v>
      </c>
      <c r="K191" s="175">
        <v>-63.63</v>
      </c>
      <c r="L191" s="175">
        <v>405.8</v>
      </c>
      <c r="M191" s="40" t="s">
        <v>1046</v>
      </c>
      <c r="N191" s="175">
        <v>-63.63</v>
      </c>
      <c r="O191" s="175">
        <v>2406357.12</v>
      </c>
      <c r="P191" s="176">
        <v>-2406358.37</v>
      </c>
      <c r="Q191" s="175">
        <v>-64.88</v>
      </c>
      <c r="R191" s="175">
        <v>-1.25</v>
      </c>
    </row>
    <row r="192" spans="1:18" x14ac:dyDescent="0.25">
      <c r="A192" s="40" t="s">
        <v>1047</v>
      </c>
      <c r="B192" s="175">
        <v>-85021.33</v>
      </c>
      <c r="C192" s="175">
        <v>87811.28</v>
      </c>
      <c r="D192" s="176">
        <v>-64354.52</v>
      </c>
      <c r="E192" s="175">
        <v>-61564.57</v>
      </c>
      <c r="F192" s="175">
        <v>23456.76</v>
      </c>
      <c r="G192" s="40" t="s">
        <v>1047</v>
      </c>
      <c r="H192" s="175">
        <v>-61564.57</v>
      </c>
      <c r="I192" s="175">
        <v>73816.44</v>
      </c>
      <c r="J192" s="176">
        <v>-91209.85</v>
      </c>
      <c r="K192" s="175">
        <v>-78957.98</v>
      </c>
      <c r="L192" s="175">
        <v>-17393.41</v>
      </c>
      <c r="M192" s="40" t="s">
        <v>1047</v>
      </c>
      <c r="N192" s="175">
        <v>-78957.98</v>
      </c>
      <c r="O192" s="175">
        <v>83445.39</v>
      </c>
      <c r="P192" s="176">
        <v>-128852.42</v>
      </c>
      <c r="Q192" s="175">
        <v>-124365.01</v>
      </c>
      <c r="R192" s="175">
        <v>-45407.03</v>
      </c>
    </row>
    <row r="193" spans="1:18" x14ac:dyDescent="0.25">
      <c r="A193" s="165" t="s">
        <v>552</v>
      </c>
      <c r="B193" s="173">
        <v>-366542158.76999998</v>
      </c>
      <c r="C193" s="173">
        <v>92439917.060000002</v>
      </c>
      <c r="D193" s="174">
        <v>-103264143.81</v>
      </c>
      <c r="E193" s="173">
        <v>-377366385.51999998</v>
      </c>
      <c r="F193" s="173">
        <v>-10824226.75</v>
      </c>
      <c r="G193" s="165" t="s">
        <v>552</v>
      </c>
      <c r="H193" s="173">
        <v>-377366385.51999998</v>
      </c>
      <c r="I193" s="173">
        <v>119745654.44</v>
      </c>
      <c r="J193" s="174">
        <v>-123861691.67</v>
      </c>
      <c r="K193" s="173">
        <v>-381482422.75</v>
      </c>
      <c r="L193" s="173">
        <v>-4116037.23</v>
      </c>
      <c r="M193" s="165" t="s">
        <v>552</v>
      </c>
      <c r="N193" s="173">
        <v>-381482422.75</v>
      </c>
      <c r="O193" s="173">
        <v>98256532.049999997</v>
      </c>
      <c r="P193" s="174">
        <v>-93416152.140000001</v>
      </c>
      <c r="Q193" s="173">
        <v>-376642042.83999997</v>
      </c>
      <c r="R193" s="173">
        <v>4840379.91</v>
      </c>
    </row>
    <row r="194" spans="1:18" x14ac:dyDescent="0.25">
      <c r="A194" s="40" t="s">
        <v>1048</v>
      </c>
      <c r="B194" s="175">
        <v>-2945027.82</v>
      </c>
      <c r="C194" s="175">
        <v>53523352.689999998</v>
      </c>
      <c r="D194" s="176">
        <v>-51237562.869999997</v>
      </c>
      <c r="E194" s="175">
        <v>-659238</v>
      </c>
      <c r="F194" s="175">
        <v>2285789.8199999998</v>
      </c>
      <c r="G194" s="40" t="s">
        <v>1048</v>
      </c>
      <c r="H194" s="175">
        <v>-659238</v>
      </c>
      <c r="I194" s="175">
        <v>46212508.539999999</v>
      </c>
      <c r="J194" s="176">
        <v>-46240126.469999999</v>
      </c>
      <c r="K194" s="175">
        <v>-686855.93</v>
      </c>
      <c r="L194" s="175">
        <v>-27617.93</v>
      </c>
      <c r="M194" s="40" t="s">
        <v>1048</v>
      </c>
      <c r="N194" s="175">
        <v>-686855.93</v>
      </c>
      <c r="O194" s="175">
        <v>45423676.32</v>
      </c>
      <c r="P194" s="176">
        <v>-52801426.939999998</v>
      </c>
      <c r="Q194" s="175">
        <v>-8064606.5499999998</v>
      </c>
      <c r="R194" s="175">
        <v>-7377750.6200000001</v>
      </c>
    </row>
    <row r="195" spans="1:18" x14ac:dyDescent="0.25">
      <c r="A195" s="40" t="s">
        <v>1049</v>
      </c>
      <c r="B195" s="175">
        <v>-363266168.17000002</v>
      </c>
      <c r="C195" s="175">
        <v>38476649.170000002</v>
      </c>
      <c r="D195" s="176">
        <v>-50988275.030000001</v>
      </c>
      <c r="E195" s="175">
        <v>-375777794.02999997</v>
      </c>
      <c r="F195" s="175">
        <v>-12511625.859999999</v>
      </c>
      <c r="G195" s="40" t="s">
        <v>1049</v>
      </c>
      <c r="H195" s="175">
        <v>-375777794.02999997</v>
      </c>
      <c r="I195" s="175">
        <v>61600020.090000004</v>
      </c>
      <c r="J195" s="176">
        <v>-65830959.409999996</v>
      </c>
      <c r="K195" s="175">
        <v>-380008733.35000002</v>
      </c>
      <c r="L195" s="175">
        <v>-4230939.32</v>
      </c>
      <c r="M195" s="40" t="s">
        <v>1049</v>
      </c>
      <c r="N195" s="175">
        <v>-380008733.35000002</v>
      </c>
      <c r="O195" s="175">
        <v>49664601.829999998</v>
      </c>
      <c r="P195" s="176">
        <v>-37517734.270000003</v>
      </c>
      <c r="Q195" s="175">
        <v>-367861865.79000002</v>
      </c>
      <c r="R195" s="175">
        <v>12146867.560000001</v>
      </c>
    </row>
    <row r="196" spans="1:18" x14ac:dyDescent="0.25">
      <c r="A196" s="40" t="s">
        <v>1050</v>
      </c>
      <c r="B196" s="175">
        <v>0</v>
      </c>
      <c r="C196" s="175">
        <v>0</v>
      </c>
      <c r="D196" s="176">
        <v>-414891.4</v>
      </c>
      <c r="E196" s="175">
        <v>-414891.4</v>
      </c>
      <c r="F196" s="175">
        <v>-414891.4</v>
      </c>
      <c r="G196" s="40" t="s">
        <v>1050</v>
      </c>
      <c r="H196" s="175">
        <v>-414891.4</v>
      </c>
      <c r="I196" s="175">
        <v>414891.4</v>
      </c>
      <c r="J196" s="176">
        <v>-286698.21000000002</v>
      </c>
      <c r="K196" s="175">
        <v>-286698.21000000002</v>
      </c>
      <c r="L196" s="175">
        <v>128193.19</v>
      </c>
      <c r="M196" s="40" t="s">
        <v>1050</v>
      </c>
      <c r="N196" s="175">
        <v>-286698.21000000002</v>
      </c>
      <c r="O196" s="175">
        <v>286698.21000000002</v>
      </c>
      <c r="P196" s="176">
        <v>-0.02</v>
      </c>
      <c r="Q196" s="175">
        <v>-0.02</v>
      </c>
      <c r="R196" s="175">
        <v>286698.19</v>
      </c>
    </row>
    <row r="197" spans="1:18" x14ac:dyDescent="0.25">
      <c r="A197" s="40" t="s">
        <v>1051</v>
      </c>
      <c r="B197" s="175">
        <v>-65000</v>
      </c>
      <c r="C197" s="175">
        <v>412292.77</v>
      </c>
      <c r="D197" s="176">
        <v>-596203.23</v>
      </c>
      <c r="E197" s="175">
        <v>-248910.46</v>
      </c>
      <c r="F197" s="175">
        <v>-183910.46</v>
      </c>
      <c r="G197" s="40" t="s">
        <v>1051</v>
      </c>
      <c r="H197" s="175">
        <v>-248910.46</v>
      </c>
      <c r="I197" s="175">
        <v>11485129.289999999</v>
      </c>
      <c r="J197" s="176">
        <v>-11254674.83</v>
      </c>
      <c r="K197" s="175">
        <v>-18456</v>
      </c>
      <c r="L197" s="175">
        <v>230454.46</v>
      </c>
      <c r="M197" s="40" t="s">
        <v>1051</v>
      </c>
      <c r="N197" s="175">
        <v>-18456</v>
      </c>
      <c r="O197" s="175">
        <v>2712293.47</v>
      </c>
      <c r="P197" s="176">
        <v>-2704793.47</v>
      </c>
      <c r="Q197" s="175">
        <v>-10956</v>
      </c>
      <c r="R197" s="175">
        <v>7500</v>
      </c>
    </row>
    <row r="198" spans="1:18" x14ac:dyDescent="0.25">
      <c r="A198" s="40" t="s">
        <v>1052</v>
      </c>
      <c r="B198" s="175">
        <v>-239415.94</v>
      </c>
      <c r="C198" s="175">
        <v>1033.8</v>
      </c>
      <c r="D198" s="176">
        <v>-6118</v>
      </c>
      <c r="E198" s="175">
        <v>-244500.14</v>
      </c>
      <c r="F198" s="175">
        <v>-5084.2</v>
      </c>
      <c r="G198" s="40" t="s">
        <v>1052</v>
      </c>
      <c r="H198" s="175">
        <v>-244500.14</v>
      </c>
      <c r="I198" s="175">
        <v>12050</v>
      </c>
      <c r="J198" s="176">
        <v>-213262.33</v>
      </c>
      <c r="K198" s="175">
        <v>-445712.47</v>
      </c>
      <c r="L198" s="175">
        <v>-201212.33</v>
      </c>
      <c r="M198" s="40" t="s">
        <v>1052</v>
      </c>
      <c r="N198" s="175">
        <v>-445712.47</v>
      </c>
      <c r="O198" s="175">
        <v>133291.79999999999</v>
      </c>
      <c r="P198" s="176">
        <v>-355900</v>
      </c>
      <c r="Q198" s="175">
        <v>-668320.67000000004</v>
      </c>
      <c r="R198" s="175">
        <v>-222608.2</v>
      </c>
    </row>
    <row r="199" spans="1:18" x14ac:dyDescent="0.25">
      <c r="A199" s="40" t="s">
        <v>1053</v>
      </c>
      <c r="B199" s="175">
        <v>-26546.84</v>
      </c>
      <c r="C199" s="175">
        <v>26588.63</v>
      </c>
      <c r="D199" s="176">
        <v>-21093.279999999999</v>
      </c>
      <c r="E199" s="175">
        <v>-21051.49</v>
      </c>
      <c r="F199" s="175">
        <v>5495.35</v>
      </c>
      <c r="G199" s="40" t="s">
        <v>1053</v>
      </c>
      <c r="H199" s="175">
        <v>-21051.49</v>
      </c>
      <c r="I199" s="175">
        <v>21055.119999999999</v>
      </c>
      <c r="J199" s="176">
        <v>-35970.42</v>
      </c>
      <c r="K199" s="175">
        <v>-35966.79</v>
      </c>
      <c r="L199" s="175">
        <v>-14915.3</v>
      </c>
      <c r="M199" s="40" t="s">
        <v>1053</v>
      </c>
      <c r="N199" s="175">
        <v>-35966.79</v>
      </c>
      <c r="O199" s="175">
        <v>35970.42</v>
      </c>
      <c r="P199" s="176">
        <v>-36297.440000000002</v>
      </c>
      <c r="Q199" s="175">
        <v>-36293.81</v>
      </c>
      <c r="R199" s="175">
        <v>-327.02</v>
      </c>
    </row>
    <row r="200" spans="1:18" x14ac:dyDescent="0.25">
      <c r="A200" s="165" t="s">
        <v>1054</v>
      </c>
      <c r="B200" s="173">
        <v>-29506.68</v>
      </c>
      <c r="C200" s="179">
        <v>0</v>
      </c>
      <c r="D200" s="174">
        <v>0</v>
      </c>
      <c r="E200" s="173">
        <v>-29506.68</v>
      </c>
      <c r="F200" s="173">
        <v>0</v>
      </c>
      <c r="G200" s="165" t="s">
        <v>1054</v>
      </c>
      <c r="H200" s="173">
        <v>-29506.68</v>
      </c>
      <c r="I200" s="179">
        <v>0</v>
      </c>
      <c r="J200" s="174">
        <v>0</v>
      </c>
      <c r="K200" s="173">
        <v>-29506.68</v>
      </c>
      <c r="L200" s="173">
        <v>0</v>
      </c>
      <c r="M200" s="165" t="s">
        <v>1054</v>
      </c>
      <c r="N200" s="173">
        <v>-29506.68</v>
      </c>
      <c r="O200" s="179">
        <v>0</v>
      </c>
      <c r="P200" s="174">
        <v>0</v>
      </c>
      <c r="Q200" s="173">
        <v>-29506.68</v>
      </c>
      <c r="R200" s="173">
        <v>0</v>
      </c>
    </row>
    <row r="201" spans="1:18" x14ac:dyDescent="0.25">
      <c r="A201" s="165" t="s">
        <v>1055</v>
      </c>
      <c r="B201" s="173">
        <v>-29506.68</v>
      </c>
      <c r="C201" s="179">
        <v>0</v>
      </c>
      <c r="D201" s="174">
        <v>0</v>
      </c>
      <c r="E201" s="173">
        <v>-29506.68</v>
      </c>
      <c r="F201" s="173">
        <v>0</v>
      </c>
      <c r="G201" s="165" t="s">
        <v>1055</v>
      </c>
      <c r="H201" s="173">
        <v>-29506.68</v>
      </c>
      <c r="I201" s="179">
        <v>0</v>
      </c>
      <c r="J201" s="174">
        <v>0</v>
      </c>
      <c r="K201" s="173">
        <v>-29506.68</v>
      </c>
      <c r="L201" s="173">
        <v>0</v>
      </c>
      <c r="M201" s="165" t="s">
        <v>1055</v>
      </c>
      <c r="N201" s="173">
        <v>-29506.68</v>
      </c>
      <c r="O201" s="179">
        <v>0</v>
      </c>
      <c r="P201" s="174">
        <v>0</v>
      </c>
      <c r="Q201" s="173">
        <v>-29506.68</v>
      </c>
      <c r="R201" s="173">
        <v>0</v>
      </c>
    </row>
    <row r="202" spans="1:18" x14ac:dyDescent="0.25">
      <c r="A202" s="40" t="s">
        <v>1056</v>
      </c>
      <c r="B202" s="175">
        <v>-29506.68</v>
      </c>
      <c r="C202" s="180">
        <v>0</v>
      </c>
      <c r="D202" s="176">
        <v>0</v>
      </c>
      <c r="E202" s="175">
        <v>-29506.68</v>
      </c>
      <c r="F202" s="175">
        <v>0</v>
      </c>
      <c r="G202" s="40" t="s">
        <v>1056</v>
      </c>
      <c r="H202" s="175">
        <v>-29506.68</v>
      </c>
      <c r="I202" s="180">
        <v>0</v>
      </c>
      <c r="J202" s="176">
        <v>0</v>
      </c>
      <c r="K202" s="175">
        <v>-29506.68</v>
      </c>
      <c r="L202" s="175">
        <v>0</v>
      </c>
      <c r="M202" s="40" t="s">
        <v>1056</v>
      </c>
      <c r="N202" s="175">
        <v>-29506.68</v>
      </c>
      <c r="O202" s="180">
        <v>0</v>
      </c>
      <c r="P202" s="176">
        <v>0</v>
      </c>
      <c r="Q202" s="175">
        <v>-29506.68</v>
      </c>
      <c r="R202" s="175">
        <v>0</v>
      </c>
    </row>
    <row r="203" spans="1:18" x14ac:dyDescent="0.25">
      <c r="A203" s="165" t="s">
        <v>1057</v>
      </c>
      <c r="B203" s="173">
        <v>0</v>
      </c>
      <c r="C203" s="173">
        <v>2634712.9</v>
      </c>
      <c r="D203" s="174">
        <v>-2634712.9</v>
      </c>
      <c r="E203" s="173">
        <v>0</v>
      </c>
      <c r="F203" s="173">
        <v>0</v>
      </c>
      <c r="G203" s="165" t="s">
        <v>1057</v>
      </c>
      <c r="H203" s="173">
        <v>0</v>
      </c>
      <c r="I203" s="173">
        <v>104667.31</v>
      </c>
      <c r="J203" s="174">
        <v>-104667.31</v>
      </c>
      <c r="K203" s="173">
        <v>0</v>
      </c>
      <c r="L203" s="173">
        <v>0</v>
      </c>
      <c r="M203" s="165" t="s">
        <v>1057</v>
      </c>
      <c r="N203" s="173">
        <v>0</v>
      </c>
      <c r="O203" s="173">
        <v>0</v>
      </c>
      <c r="P203" s="174">
        <v>0</v>
      </c>
      <c r="Q203" s="173">
        <v>0</v>
      </c>
      <c r="R203" s="173">
        <v>0</v>
      </c>
    </row>
    <row r="204" spans="1:18" x14ac:dyDescent="0.25">
      <c r="A204" s="165" t="s">
        <v>1058</v>
      </c>
      <c r="B204" s="173">
        <v>0</v>
      </c>
      <c r="C204" s="173">
        <v>2634712.9</v>
      </c>
      <c r="D204" s="174">
        <v>-2634712.9</v>
      </c>
      <c r="E204" s="173">
        <v>0</v>
      </c>
      <c r="F204" s="173">
        <v>0</v>
      </c>
      <c r="G204" s="165" t="s">
        <v>1058</v>
      </c>
      <c r="H204" s="173">
        <v>0</v>
      </c>
      <c r="I204" s="173">
        <v>104667.31</v>
      </c>
      <c r="J204" s="174">
        <v>-104667.31</v>
      </c>
      <c r="K204" s="173">
        <v>0</v>
      </c>
      <c r="L204" s="173">
        <v>0</v>
      </c>
      <c r="M204" s="165" t="s">
        <v>1058</v>
      </c>
      <c r="N204" s="173">
        <v>0</v>
      </c>
      <c r="O204" s="173">
        <v>0</v>
      </c>
      <c r="P204" s="174">
        <v>0</v>
      </c>
      <c r="Q204" s="173">
        <v>0</v>
      </c>
      <c r="R204" s="173">
        <v>0</v>
      </c>
    </row>
    <row r="205" spans="1:18" x14ac:dyDescent="0.25">
      <c r="A205" s="40" t="s">
        <v>1059</v>
      </c>
      <c r="B205" s="175">
        <v>0</v>
      </c>
      <c r="C205" s="175">
        <v>2634712.9</v>
      </c>
      <c r="D205" s="176">
        <v>-2634712.9</v>
      </c>
      <c r="E205" s="175">
        <v>0</v>
      </c>
      <c r="F205" s="175">
        <v>0</v>
      </c>
      <c r="G205" s="40" t="s">
        <v>1059</v>
      </c>
      <c r="H205" s="175">
        <v>0</v>
      </c>
      <c r="I205" s="175">
        <v>104667.31</v>
      </c>
      <c r="J205" s="176">
        <v>-104667.31</v>
      </c>
      <c r="K205" s="175">
        <v>0</v>
      </c>
      <c r="L205" s="175">
        <v>0</v>
      </c>
      <c r="M205" s="40" t="s">
        <v>1059</v>
      </c>
      <c r="N205" s="175">
        <v>0</v>
      </c>
      <c r="O205" s="175">
        <v>0</v>
      </c>
      <c r="P205" s="176">
        <v>0</v>
      </c>
      <c r="Q205" s="175">
        <v>0</v>
      </c>
      <c r="R205" s="175">
        <v>0</v>
      </c>
    </row>
    <row r="206" spans="1:18" x14ac:dyDescent="0.25">
      <c r="A206" s="165" t="s">
        <v>553</v>
      </c>
      <c r="B206" s="173">
        <v>-575365029.55999994</v>
      </c>
      <c r="C206" s="173">
        <v>1807739.25</v>
      </c>
      <c r="D206" s="174">
        <v>-930546.37</v>
      </c>
      <c r="E206" s="173">
        <v>-574487836.67999995</v>
      </c>
      <c r="F206" s="173">
        <v>877192.88</v>
      </c>
      <c r="G206" s="165" t="s">
        <v>553</v>
      </c>
      <c r="H206" s="173">
        <v>-574487836.67999995</v>
      </c>
      <c r="I206" s="173">
        <v>197249.62</v>
      </c>
      <c r="J206" s="174">
        <v>-12050</v>
      </c>
      <c r="K206" s="173">
        <v>-574302637.05999994</v>
      </c>
      <c r="L206" s="173">
        <v>185199.62</v>
      </c>
      <c r="M206" s="165" t="s">
        <v>553</v>
      </c>
      <c r="N206" s="173">
        <v>-574302637.05999994</v>
      </c>
      <c r="O206" s="173">
        <v>2303936.21</v>
      </c>
      <c r="P206" s="174">
        <v>-146437317.81</v>
      </c>
      <c r="Q206" s="173">
        <v>-718436018.65999997</v>
      </c>
      <c r="R206" s="173">
        <v>-144133381.59999999</v>
      </c>
    </row>
    <row r="207" spans="1:18" x14ac:dyDescent="0.25">
      <c r="A207" s="165" t="s">
        <v>1060</v>
      </c>
      <c r="B207" s="173">
        <v>-1924161.07</v>
      </c>
      <c r="C207" s="173">
        <v>10000</v>
      </c>
      <c r="D207" s="174">
        <v>-1033.8</v>
      </c>
      <c r="E207" s="173">
        <v>-1915194.87</v>
      </c>
      <c r="F207" s="173">
        <v>8966.2000000000007</v>
      </c>
      <c r="G207" s="165" t="s">
        <v>1060</v>
      </c>
      <c r="H207" s="173">
        <v>-1915194.87</v>
      </c>
      <c r="I207" s="173">
        <v>204.81</v>
      </c>
      <c r="J207" s="174">
        <v>-12050</v>
      </c>
      <c r="K207" s="173">
        <v>-1927040.06</v>
      </c>
      <c r="L207" s="173">
        <v>-11845.19</v>
      </c>
      <c r="M207" s="165" t="s">
        <v>1060</v>
      </c>
      <c r="N207" s="173">
        <v>-1927040.06</v>
      </c>
      <c r="O207" s="173">
        <v>0</v>
      </c>
      <c r="P207" s="174">
        <v>-128368.57</v>
      </c>
      <c r="Q207" s="173">
        <v>-2055408.63</v>
      </c>
      <c r="R207" s="173">
        <v>-128368.57</v>
      </c>
    </row>
    <row r="208" spans="1:18" x14ac:dyDescent="0.25">
      <c r="A208" s="165" t="s">
        <v>1061</v>
      </c>
      <c r="B208" s="173">
        <v>-1924161.07</v>
      </c>
      <c r="C208" s="173">
        <v>10000</v>
      </c>
      <c r="D208" s="174">
        <v>-1033.8</v>
      </c>
      <c r="E208" s="173">
        <v>-1915194.87</v>
      </c>
      <c r="F208" s="173">
        <v>8966.2000000000007</v>
      </c>
      <c r="G208" s="165" t="s">
        <v>1061</v>
      </c>
      <c r="H208" s="173">
        <v>-1915194.87</v>
      </c>
      <c r="I208" s="173">
        <v>204.81</v>
      </c>
      <c r="J208" s="174">
        <v>-12050</v>
      </c>
      <c r="K208" s="173">
        <v>-1927040.06</v>
      </c>
      <c r="L208" s="173">
        <v>-11845.19</v>
      </c>
      <c r="M208" s="165" t="s">
        <v>1061</v>
      </c>
      <c r="N208" s="173">
        <v>-1927040.06</v>
      </c>
      <c r="O208" s="173">
        <v>0</v>
      </c>
      <c r="P208" s="174">
        <v>-128368.57</v>
      </c>
      <c r="Q208" s="173">
        <v>-2055408.63</v>
      </c>
      <c r="R208" s="173">
        <v>-128368.57</v>
      </c>
    </row>
    <row r="209" spans="1:18" x14ac:dyDescent="0.25">
      <c r="A209" s="40" t="s">
        <v>1062</v>
      </c>
      <c r="B209" s="175">
        <v>-1924161.07</v>
      </c>
      <c r="C209" s="175">
        <v>10000</v>
      </c>
      <c r="D209" s="176">
        <v>-1033.8</v>
      </c>
      <c r="E209" s="175">
        <v>-1915194.87</v>
      </c>
      <c r="F209" s="175">
        <v>8966.2000000000007</v>
      </c>
      <c r="G209" s="40" t="s">
        <v>1062</v>
      </c>
      <c r="H209" s="175">
        <v>-1915194.87</v>
      </c>
      <c r="I209" s="175">
        <v>204.81</v>
      </c>
      <c r="J209" s="176">
        <v>-12050</v>
      </c>
      <c r="K209" s="175">
        <v>-1927040.06</v>
      </c>
      <c r="L209" s="175">
        <v>-11845.19</v>
      </c>
      <c r="M209" s="40" t="s">
        <v>1062</v>
      </c>
      <c r="N209" s="175">
        <v>-1927040.06</v>
      </c>
      <c r="O209" s="175">
        <v>0</v>
      </c>
      <c r="P209" s="176">
        <v>-128368.57</v>
      </c>
      <c r="Q209" s="175">
        <v>-2055408.63</v>
      </c>
      <c r="R209" s="175">
        <v>-128368.57</v>
      </c>
    </row>
    <row r="210" spans="1:18" x14ac:dyDescent="0.25">
      <c r="A210" s="165" t="s">
        <v>554</v>
      </c>
      <c r="B210" s="173">
        <v>-573440868.49000001</v>
      </c>
      <c r="C210" s="173">
        <v>1797739.25</v>
      </c>
      <c r="D210" s="174">
        <v>-929512.57</v>
      </c>
      <c r="E210" s="173">
        <v>-572572641.80999994</v>
      </c>
      <c r="F210" s="173">
        <v>868226.68</v>
      </c>
      <c r="G210" s="165" t="s">
        <v>554</v>
      </c>
      <c r="H210" s="173">
        <v>-572572641.80999994</v>
      </c>
      <c r="I210" s="173">
        <v>197044.81</v>
      </c>
      <c r="J210" s="174">
        <v>0</v>
      </c>
      <c r="K210" s="173">
        <v>-572375597</v>
      </c>
      <c r="L210" s="173">
        <v>197044.81</v>
      </c>
      <c r="M210" s="165" t="s">
        <v>554</v>
      </c>
      <c r="N210" s="173">
        <v>-572375597</v>
      </c>
      <c r="O210" s="173">
        <v>2303936.21</v>
      </c>
      <c r="P210" s="174">
        <v>-146308949.24000001</v>
      </c>
      <c r="Q210" s="173">
        <v>-716380610.02999997</v>
      </c>
      <c r="R210" s="173">
        <v>-144005013.03</v>
      </c>
    </row>
    <row r="211" spans="1:18" x14ac:dyDescent="0.25">
      <c r="A211" s="165" t="s">
        <v>555</v>
      </c>
      <c r="B211" s="173">
        <v>-573440868.49000001</v>
      </c>
      <c r="C211" s="173">
        <v>1797739.25</v>
      </c>
      <c r="D211" s="174">
        <v>-929512.57</v>
      </c>
      <c r="E211" s="173">
        <v>-572572641.80999994</v>
      </c>
      <c r="F211" s="173">
        <v>868226.68</v>
      </c>
      <c r="G211" s="165" t="s">
        <v>555</v>
      </c>
      <c r="H211" s="173">
        <v>-572572641.80999994</v>
      </c>
      <c r="I211" s="173">
        <v>197044.81</v>
      </c>
      <c r="J211" s="174">
        <v>0</v>
      </c>
      <c r="K211" s="173">
        <v>-572375597</v>
      </c>
      <c r="L211" s="173">
        <v>197044.81</v>
      </c>
      <c r="M211" s="165" t="s">
        <v>555</v>
      </c>
      <c r="N211" s="173">
        <v>-572375597</v>
      </c>
      <c r="O211" s="173">
        <v>2303936.21</v>
      </c>
      <c r="P211" s="174">
        <v>-146308949.24000001</v>
      </c>
      <c r="Q211" s="173">
        <v>-716380610.02999997</v>
      </c>
      <c r="R211" s="173">
        <v>-144005013.03</v>
      </c>
    </row>
    <row r="212" spans="1:18" x14ac:dyDescent="0.25">
      <c r="A212" s="40" t="s">
        <v>1063</v>
      </c>
      <c r="B212" s="175">
        <v>-572459636.84000003</v>
      </c>
      <c r="C212" s="175">
        <v>0</v>
      </c>
      <c r="D212" s="176">
        <v>0</v>
      </c>
      <c r="E212" s="175">
        <v>-572459636.84000003</v>
      </c>
      <c r="F212" s="175">
        <v>0</v>
      </c>
      <c r="G212" s="40" t="s">
        <v>1063</v>
      </c>
      <c r="H212" s="175">
        <v>-572459636.84000003</v>
      </c>
      <c r="I212" s="175">
        <v>92377.5</v>
      </c>
      <c r="J212" s="176">
        <v>0</v>
      </c>
      <c r="K212" s="175">
        <v>-572367259.34000003</v>
      </c>
      <c r="L212" s="175">
        <v>92377.5</v>
      </c>
      <c r="M212" s="40" t="s">
        <v>1063</v>
      </c>
      <c r="N212" s="175">
        <v>-572367259.34000003</v>
      </c>
      <c r="O212" s="175">
        <v>2303936.21</v>
      </c>
      <c r="P212" s="176">
        <v>-127726235.62</v>
      </c>
      <c r="Q212" s="175">
        <v>-697789558.75</v>
      </c>
      <c r="R212" s="175">
        <v>-125422299.41</v>
      </c>
    </row>
    <row r="213" spans="1:18" x14ac:dyDescent="0.25">
      <c r="A213" s="40" t="s">
        <v>1064</v>
      </c>
      <c r="B213" s="175">
        <v>-981231.65</v>
      </c>
      <c r="C213" s="175">
        <v>1797739.25</v>
      </c>
      <c r="D213" s="176">
        <v>-929512.57</v>
      </c>
      <c r="E213" s="175">
        <v>-113004.97</v>
      </c>
      <c r="F213" s="175">
        <v>868226.68</v>
      </c>
      <c r="G213" s="40" t="s">
        <v>1064</v>
      </c>
      <c r="H213" s="175">
        <v>-113004.97</v>
      </c>
      <c r="I213" s="175">
        <v>104667.31</v>
      </c>
      <c r="J213" s="176">
        <v>0</v>
      </c>
      <c r="K213" s="175">
        <v>-8337.66</v>
      </c>
      <c r="L213" s="175">
        <v>104667.31</v>
      </c>
      <c r="M213" s="40" t="s">
        <v>1064</v>
      </c>
      <c r="N213" s="175">
        <v>-8337.66</v>
      </c>
      <c r="O213" s="175">
        <v>0</v>
      </c>
      <c r="P213" s="176">
        <v>-18582713.620000001</v>
      </c>
      <c r="Q213" s="175">
        <v>-18591051.280000001</v>
      </c>
      <c r="R213" s="175">
        <v>-18582713.620000001</v>
      </c>
    </row>
    <row r="214" spans="1:18" x14ac:dyDescent="0.25">
      <c r="A214" s="165" t="s">
        <v>556</v>
      </c>
      <c r="B214" s="173">
        <v>-1349086733.0699999</v>
      </c>
      <c r="C214" s="173">
        <v>153512604.93000001</v>
      </c>
      <c r="D214" s="174">
        <v>-144628087.5</v>
      </c>
      <c r="E214" s="173">
        <v>-1340202215.6400001</v>
      </c>
      <c r="F214" s="173">
        <v>8884517.4299999997</v>
      </c>
      <c r="G214" s="165" t="s">
        <v>556</v>
      </c>
      <c r="H214" s="173">
        <v>-1340202215.6400001</v>
      </c>
      <c r="I214" s="173">
        <v>125096772.68000001</v>
      </c>
      <c r="J214" s="174">
        <v>-111630257.2</v>
      </c>
      <c r="K214" s="173">
        <v>-1326735700.1600001</v>
      </c>
      <c r="L214" s="173">
        <v>13466515.48</v>
      </c>
      <c r="M214" s="165" t="s">
        <v>556</v>
      </c>
      <c r="N214" s="173">
        <v>-1326735700.1600001</v>
      </c>
      <c r="O214" s="173">
        <v>483203078.20999998</v>
      </c>
      <c r="P214" s="174">
        <v>-267208683.09999999</v>
      </c>
      <c r="Q214" s="173">
        <v>-1110741305.05</v>
      </c>
      <c r="R214" s="173">
        <v>215994395.11000001</v>
      </c>
    </row>
    <row r="215" spans="1:18" x14ac:dyDescent="0.25">
      <c r="A215" s="165" t="s">
        <v>557</v>
      </c>
      <c r="B215" s="173">
        <v>-1110145434.4200001</v>
      </c>
      <c r="C215" s="173">
        <v>0</v>
      </c>
      <c r="D215" s="174">
        <v>0</v>
      </c>
      <c r="E215" s="173">
        <v>-1110145434.4200001</v>
      </c>
      <c r="F215" s="173">
        <v>0</v>
      </c>
      <c r="G215" s="165" t="s">
        <v>557</v>
      </c>
      <c r="H215" s="173">
        <v>-1110145434.4200001</v>
      </c>
      <c r="I215" s="173">
        <v>0</v>
      </c>
      <c r="J215" s="174">
        <v>0</v>
      </c>
      <c r="K215" s="173">
        <v>-1110145434.4200001</v>
      </c>
      <c r="L215" s="173">
        <v>0</v>
      </c>
      <c r="M215" s="165" t="s">
        <v>557</v>
      </c>
      <c r="N215" s="173">
        <v>-1110145434.4200001</v>
      </c>
      <c r="O215" s="173">
        <v>0</v>
      </c>
      <c r="P215" s="174">
        <v>0</v>
      </c>
      <c r="Q215" s="173">
        <v>-1110145434.4200001</v>
      </c>
      <c r="R215" s="173">
        <v>0</v>
      </c>
    </row>
    <row r="216" spans="1:18" x14ac:dyDescent="0.25">
      <c r="A216" s="165" t="s">
        <v>558</v>
      </c>
      <c r="B216" s="173">
        <v>-1096582005.6700001</v>
      </c>
      <c r="C216" s="173">
        <v>0</v>
      </c>
      <c r="D216" s="174">
        <v>0</v>
      </c>
      <c r="E216" s="173">
        <v>-1096582005.6700001</v>
      </c>
      <c r="F216" s="173">
        <v>0</v>
      </c>
      <c r="G216" s="165" t="s">
        <v>558</v>
      </c>
      <c r="H216" s="173">
        <v>-1096582005.6700001</v>
      </c>
      <c r="I216" s="173">
        <v>0</v>
      </c>
      <c r="J216" s="174">
        <v>0</v>
      </c>
      <c r="K216" s="173">
        <v>-1096582005.6700001</v>
      </c>
      <c r="L216" s="173">
        <v>0</v>
      </c>
      <c r="M216" s="165" t="s">
        <v>558</v>
      </c>
      <c r="N216" s="173">
        <v>-1096582005.6700001</v>
      </c>
      <c r="O216" s="173">
        <v>0</v>
      </c>
      <c r="P216" s="174">
        <v>0</v>
      </c>
      <c r="Q216" s="173">
        <v>-1096582005.6700001</v>
      </c>
      <c r="R216" s="173">
        <v>0</v>
      </c>
    </row>
    <row r="217" spans="1:18" x14ac:dyDescent="0.25">
      <c r="A217" s="165" t="s">
        <v>559</v>
      </c>
      <c r="B217" s="173">
        <v>-1096582005.6700001</v>
      </c>
      <c r="C217" s="173">
        <v>0</v>
      </c>
      <c r="D217" s="174">
        <v>0</v>
      </c>
      <c r="E217" s="173">
        <v>-1096582005.6700001</v>
      </c>
      <c r="F217" s="173">
        <v>0</v>
      </c>
      <c r="G217" s="165" t="s">
        <v>559</v>
      </c>
      <c r="H217" s="173">
        <v>-1096582005.6700001</v>
      </c>
      <c r="I217" s="173">
        <v>0</v>
      </c>
      <c r="J217" s="174">
        <v>0</v>
      </c>
      <c r="K217" s="173">
        <v>-1096582005.6700001</v>
      </c>
      <c r="L217" s="173">
        <v>0</v>
      </c>
      <c r="M217" s="165" t="s">
        <v>559</v>
      </c>
      <c r="N217" s="173">
        <v>-1096582005.6700001</v>
      </c>
      <c r="O217" s="173">
        <v>0</v>
      </c>
      <c r="P217" s="174">
        <v>0</v>
      </c>
      <c r="Q217" s="173">
        <v>-1096582005.6700001</v>
      </c>
      <c r="R217" s="173">
        <v>0</v>
      </c>
    </row>
    <row r="218" spans="1:18" x14ac:dyDescent="0.25">
      <c r="A218" s="40" t="s">
        <v>1065</v>
      </c>
      <c r="B218" s="175">
        <v>-945976018.01999998</v>
      </c>
      <c r="C218" s="180">
        <v>0</v>
      </c>
      <c r="D218" s="176">
        <v>0</v>
      </c>
      <c r="E218" s="175">
        <v>-945976018.01999998</v>
      </c>
      <c r="F218" s="175">
        <v>0</v>
      </c>
      <c r="G218" s="40" t="s">
        <v>1065</v>
      </c>
      <c r="H218" s="175">
        <v>-945976018.01999998</v>
      </c>
      <c r="I218" s="180">
        <v>0</v>
      </c>
      <c r="J218" s="176">
        <v>0</v>
      </c>
      <c r="K218" s="175">
        <v>-945976018.01999998</v>
      </c>
      <c r="L218" s="175">
        <v>0</v>
      </c>
      <c r="M218" s="40" t="s">
        <v>1065</v>
      </c>
      <c r="N218" s="175">
        <v>-945976018.01999998</v>
      </c>
      <c r="O218" s="180">
        <v>0</v>
      </c>
      <c r="P218" s="176">
        <v>0</v>
      </c>
      <c r="Q218" s="175">
        <v>-945976018.01999998</v>
      </c>
      <c r="R218" s="175">
        <v>0</v>
      </c>
    </row>
    <row r="219" spans="1:18" x14ac:dyDescent="0.25">
      <c r="A219" s="40" t="s">
        <v>1066</v>
      </c>
      <c r="B219" s="175">
        <v>-22627703.420000002</v>
      </c>
      <c r="C219" s="180">
        <v>0</v>
      </c>
      <c r="D219" s="176">
        <v>0</v>
      </c>
      <c r="E219" s="175">
        <v>-22627703.420000002</v>
      </c>
      <c r="F219" s="175">
        <v>0</v>
      </c>
      <c r="G219" s="40" t="s">
        <v>1066</v>
      </c>
      <c r="H219" s="175">
        <v>-22627703.420000002</v>
      </c>
      <c r="I219" s="180">
        <v>0</v>
      </c>
      <c r="J219" s="176">
        <v>0</v>
      </c>
      <c r="K219" s="175">
        <v>-22627703.420000002</v>
      </c>
      <c r="L219" s="175">
        <v>0</v>
      </c>
      <c r="M219" s="40" t="s">
        <v>1066</v>
      </c>
      <c r="N219" s="175">
        <v>-22627703.420000002</v>
      </c>
      <c r="O219" s="180">
        <v>0</v>
      </c>
      <c r="P219" s="176">
        <v>0</v>
      </c>
      <c r="Q219" s="175">
        <v>-22627703.420000002</v>
      </c>
      <c r="R219" s="175">
        <v>0</v>
      </c>
    </row>
    <row r="220" spans="1:18" x14ac:dyDescent="0.25">
      <c r="A220" s="40" t="s">
        <v>1067</v>
      </c>
      <c r="B220" s="175">
        <v>-21043799.920000002</v>
      </c>
      <c r="C220" s="180">
        <v>0</v>
      </c>
      <c r="D220" s="176">
        <v>0</v>
      </c>
      <c r="E220" s="175">
        <v>-21043799.920000002</v>
      </c>
      <c r="F220" s="175">
        <v>0</v>
      </c>
      <c r="G220" s="40" t="s">
        <v>1067</v>
      </c>
      <c r="H220" s="175">
        <v>-21043799.920000002</v>
      </c>
      <c r="I220" s="180">
        <v>0</v>
      </c>
      <c r="J220" s="176">
        <v>0</v>
      </c>
      <c r="K220" s="175">
        <v>-21043799.920000002</v>
      </c>
      <c r="L220" s="175">
        <v>0</v>
      </c>
      <c r="M220" s="40" t="s">
        <v>1067</v>
      </c>
      <c r="N220" s="175">
        <v>-21043799.920000002</v>
      </c>
      <c r="O220" s="180">
        <v>0</v>
      </c>
      <c r="P220" s="176">
        <v>0</v>
      </c>
      <c r="Q220" s="175">
        <v>-21043799.920000002</v>
      </c>
      <c r="R220" s="175">
        <v>0</v>
      </c>
    </row>
    <row r="221" spans="1:18" x14ac:dyDescent="0.25">
      <c r="A221" s="40" t="s">
        <v>1068</v>
      </c>
      <c r="B221" s="175">
        <v>-7467310</v>
      </c>
      <c r="C221" s="175">
        <v>0</v>
      </c>
      <c r="D221" s="176">
        <v>0</v>
      </c>
      <c r="E221" s="175">
        <v>-7467310</v>
      </c>
      <c r="F221" s="175">
        <v>0</v>
      </c>
      <c r="G221" s="40" t="s">
        <v>1068</v>
      </c>
      <c r="H221" s="175">
        <v>-7467310</v>
      </c>
      <c r="I221" s="175">
        <v>0</v>
      </c>
      <c r="J221" s="176">
        <v>0</v>
      </c>
      <c r="K221" s="175">
        <v>-7467310</v>
      </c>
      <c r="L221" s="175">
        <v>0</v>
      </c>
      <c r="M221" s="40" t="s">
        <v>1068</v>
      </c>
      <c r="N221" s="175">
        <v>-7467310</v>
      </c>
      <c r="O221" s="175">
        <v>0</v>
      </c>
      <c r="P221" s="176">
        <v>0</v>
      </c>
      <c r="Q221" s="175">
        <v>-7467310</v>
      </c>
      <c r="R221" s="175">
        <v>0</v>
      </c>
    </row>
    <row r="222" spans="1:18" x14ac:dyDescent="0.25">
      <c r="A222" s="40" t="s">
        <v>1069</v>
      </c>
      <c r="B222" s="175">
        <v>-87210540.439999998</v>
      </c>
      <c r="C222" s="180">
        <v>0</v>
      </c>
      <c r="D222" s="176">
        <v>0</v>
      </c>
      <c r="E222" s="175">
        <v>-87210540.439999998</v>
      </c>
      <c r="F222" s="175">
        <v>0</v>
      </c>
      <c r="G222" s="40" t="s">
        <v>1069</v>
      </c>
      <c r="H222" s="175">
        <v>-87210540.439999998</v>
      </c>
      <c r="I222" s="180">
        <v>0</v>
      </c>
      <c r="J222" s="176">
        <v>0</v>
      </c>
      <c r="K222" s="175">
        <v>-87210540.439999998</v>
      </c>
      <c r="L222" s="175">
        <v>0</v>
      </c>
      <c r="M222" s="40" t="s">
        <v>1069</v>
      </c>
      <c r="N222" s="175">
        <v>-87210540.439999998</v>
      </c>
      <c r="O222" s="180">
        <v>0</v>
      </c>
      <c r="P222" s="176">
        <v>0</v>
      </c>
      <c r="Q222" s="175">
        <v>-87210540.439999998</v>
      </c>
      <c r="R222" s="175">
        <v>0</v>
      </c>
    </row>
    <row r="223" spans="1:18" x14ac:dyDescent="0.25">
      <c r="A223" s="40" t="s">
        <v>1070</v>
      </c>
      <c r="B223" s="175">
        <v>-1122002.6200000001</v>
      </c>
      <c r="C223" s="180">
        <v>0</v>
      </c>
      <c r="D223" s="176">
        <v>0</v>
      </c>
      <c r="E223" s="175">
        <v>-1122002.6200000001</v>
      </c>
      <c r="F223" s="175">
        <v>0</v>
      </c>
      <c r="G223" s="40" t="s">
        <v>1070</v>
      </c>
      <c r="H223" s="175">
        <v>-1122002.6200000001</v>
      </c>
      <c r="I223" s="180">
        <v>0</v>
      </c>
      <c r="J223" s="176">
        <v>0</v>
      </c>
      <c r="K223" s="175">
        <v>-1122002.6200000001</v>
      </c>
      <c r="L223" s="175">
        <v>0</v>
      </c>
      <c r="M223" s="40" t="s">
        <v>1070</v>
      </c>
      <c r="N223" s="175">
        <v>-1122002.6200000001</v>
      </c>
      <c r="O223" s="180">
        <v>0</v>
      </c>
      <c r="P223" s="176">
        <v>0</v>
      </c>
      <c r="Q223" s="175">
        <v>-1122002.6200000001</v>
      </c>
      <c r="R223" s="175">
        <v>0</v>
      </c>
    </row>
    <row r="224" spans="1:18" x14ac:dyDescent="0.25">
      <c r="A224" s="40" t="s">
        <v>1071</v>
      </c>
      <c r="B224" s="175">
        <v>-459650.1</v>
      </c>
      <c r="C224" s="180">
        <v>0</v>
      </c>
      <c r="D224" s="176">
        <v>0</v>
      </c>
      <c r="E224" s="175">
        <v>-459650.1</v>
      </c>
      <c r="F224" s="175">
        <v>0</v>
      </c>
      <c r="G224" s="40" t="s">
        <v>1071</v>
      </c>
      <c r="H224" s="175">
        <v>-459650.1</v>
      </c>
      <c r="I224" s="180">
        <v>0</v>
      </c>
      <c r="J224" s="176">
        <v>0</v>
      </c>
      <c r="K224" s="175">
        <v>-459650.1</v>
      </c>
      <c r="L224" s="175">
        <v>0</v>
      </c>
      <c r="M224" s="40" t="s">
        <v>1071</v>
      </c>
      <c r="N224" s="175">
        <v>-459650.1</v>
      </c>
      <c r="O224" s="180">
        <v>0</v>
      </c>
      <c r="P224" s="176">
        <v>0</v>
      </c>
      <c r="Q224" s="175">
        <v>-459650.1</v>
      </c>
      <c r="R224" s="175">
        <v>0</v>
      </c>
    </row>
    <row r="225" spans="1:18" x14ac:dyDescent="0.25">
      <c r="A225" s="40" t="s">
        <v>1072</v>
      </c>
      <c r="B225" s="175">
        <v>-10674981.15</v>
      </c>
      <c r="C225" s="180">
        <v>0</v>
      </c>
      <c r="D225" s="176">
        <v>0</v>
      </c>
      <c r="E225" s="175">
        <v>-10674981.15</v>
      </c>
      <c r="F225" s="175">
        <v>0</v>
      </c>
      <c r="G225" s="40" t="s">
        <v>1072</v>
      </c>
      <c r="H225" s="175">
        <v>-10674981.15</v>
      </c>
      <c r="I225" s="180">
        <v>0</v>
      </c>
      <c r="J225" s="176">
        <v>0</v>
      </c>
      <c r="K225" s="175">
        <v>-10674981.15</v>
      </c>
      <c r="L225" s="175">
        <v>0</v>
      </c>
      <c r="M225" s="40" t="s">
        <v>1072</v>
      </c>
      <c r="N225" s="175">
        <v>-10674981.15</v>
      </c>
      <c r="O225" s="180">
        <v>0</v>
      </c>
      <c r="P225" s="176">
        <v>0</v>
      </c>
      <c r="Q225" s="175">
        <v>-10674981.15</v>
      </c>
      <c r="R225" s="175">
        <v>0</v>
      </c>
    </row>
    <row r="226" spans="1:18" x14ac:dyDescent="0.25">
      <c r="A226" s="165" t="s">
        <v>560</v>
      </c>
      <c r="B226" s="173">
        <v>-13563428.75</v>
      </c>
      <c r="C226" s="173">
        <v>0</v>
      </c>
      <c r="D226" s="174">
        <v>0</v>
      </c>
      <c r="E226" s="173">
        <v>-13563428.75</v>
      </c>
      <c r="F226" s="173">
        <v>0</v>
      </c>
      <c r="G226" s="165" t="s">
        <v>560</v>
      </c>
      <c r="H226" s="173">
        <v>-13563428.75</v>
      </c>
      <c r="I226" s="173">
        <v>0</v>
      </c>
      <c r="J226" s="174">
        <v>0</v>
      </c>
      <c r="K226" s="173">
        <v>-13563428.75</v>
      </c>
      <c r="L226" s="173">
        <v>0</v>
      </c>
      <c r="M226" s="165" t="s">
        <v>560</v>
      </c>
      <c r="N226" s="173">
        <v>-13563428.75</v>
      </c>
      <c r="O226" s="173">
        <v>0</v>
      </c>
      <c r="P226" s="174">
        <v>0</v>
      </c>
      <c r="Q226" s="173">
        <v>-13563428.75</v>
      </c>
      <c r="R226" s="173">
        <v>0</v>
      </c>
    </row>
    <row r="227" spans="1:18" x14ac:dyDescent="0.25">
      <c r="A227" s="165" t="s">
        <v>561</v>
      </c>
      <c r="B227" s="173">
        <v>-13563428.75</v>
      </c>
      <c r="C227" s="173">
        <v>0</v>
      </c>
      <c r="D227" s="174">
        <v>0</v>
      </c>
      <c r="E227" s="173">
        <v>-13563428.75</v>
      </c>
      <c r="F227" s="173">
        <v>0</v>
      </c>
      <c r="G227" s="165" t="s">
        <v>561</v>
      </c>
      <c r="H227" s="173">
        <v>-13563428.75</v>
      </c>
      <c r="I227" s="173">
        <v>0</v>
      </c>
      <c r="J227" s="174">
        <v>0</v>
      </c>
      <c r="K227" s="173">
        <v>-13563428.75</v>
      </c>
      <c r="L227" s="173">
        <v>0</v>
      </c>
      <c r="M227" s="165" t="s">
        <v>561</v>
      </c>
      <c r="N227" s="173">
        <v>-13563428.75</v>
      </c>
      <c r="O227" s="173">
        <v>0</v>
      </c>
      <c r="P227" s="174">
        <v>0</v>
      </c>
      <c r="Q227" s="173">
        <v>-13563428.75</v>
      </c>
      <c r="R227" s="173">
        <v>0</v>
      </c>
    </row>
    <row r="228" spans="1:18" x14ac:dyDescent="0.25">
      <c r="A228" s="40" t="s">
        <v>1073</v>
      </c>
      <c r="B228" s="175">
        <v>-13563428.75</v>
      </c>
      <c r="C228" s="175">
        <v>0</v>
      </c>
      <c r="D228" s="176">
        <v>0</v>
      </c>
      <c r="E228" s="175">
        <v>-13563428.75</v>
      </c>
      <c r="F228" s="175">
        <v>0</v>
      </c>
      <c r="G228" s="40" t="s">
        <v>1073</v>
      </c>
      <c r="H228" s="175">
        <v>-13563428.75</v>
      </c>
      <c r="I228" s="175">
        <v>0</v>
      </c>
      <c r="J228" s="176">
        <v>0</v>
      </c>
      <c r="K228" s="175">
        <v>-13563428.75</v>
      </c>
      <c r="L228" s="175">
        <v>0</v>
      </c>
      <c r="M228" s="40" t="s">
        <v>1073</v>
      </c>
      <c r="N228" s="175">
        <v>-13563428.75</v>
      </c>
      <c r="O228" s="175">
        <v>0</v>
      </c>
      <c r="P228" s="176">
        <v>0</v>
      </c>
      <c r="Q228" s="175">
        <v>-13563428.75</v>
      </c>
      <c r="R228" s="175">
        <v>0</v>
      </c>
    </row>
    <row r="229" spans="1:18" x14ac:dyDescent="0.25">
      <c r="A229" s="165" t="s">
        <v>562</v>
      </c>
      <c r="B229" s="173">
        <v>-238941298.65000001</v>
      </c>
      <c r="C229" s="173">
        <v>153512604.93000001</v>
      </c>
      <c r="D229" s="174">
        <v>-144628087.5</v>
      </c>
      <c r="E229" s="173">
        <v>-230056781.22</v>
      </c>
      <c r="F229" s="173">
        <v>8884517.4299999997</v>
      </c>
      <c r="G229" s="165" t="s">
        <v>562</v>
      </c>
      <c r="H229" s="173">
        <v>-230056781.22</v>
      </c>
      <c r="I229" s="173">
        <v>125096772.68000001</v>
      </c>
      <c r="J229" s="174">
        <v>-111630257.2</v>
      </c>
      <c r="K229" s="173">
        <v>-216590265.74000001</v>
      </c>
      <c r="L229" s="173">
        <v>13466515.48</v>
      </c>
      <c r="M229" s="165" t="s">
        <v>562</v>
      </c>
      <c r="N229" s="173">
        <v>-216590265.74000001</v>
      </c>
      <c r="O229" s="173">
        <v>483203078.20999998</v>
      </c>
      <c r="P229" s="174">
        <v>-267208683.09999999</v>
      </c>
      <c r="Q229" s="173">
        <v>-595870.63</v>
      </c>
      <c r="R229" s="173">
        <v>215994395.11000001</v>
      </c>
    </row>
    <row r="230" spans="1:18" x14ac:dyDescent="0.25">
      <c r="A230" s="165" t="s">
        <v>563</v>
      </c>
      <c r="B230" s="173">
        <v>-98505710.629999995</v>
      </c>
      <c r="C230" s="173">
        <v>115615830.39</v>
      </c>
      <c r="D230" s="174">
        <v>-106728712.95999999</v>
      </c>
      <c r="E230" s="173">
        <v>-89618593.200000003</v>
      </c>
      <c r="F230" s="173">
        <v>8887117.4299999997</v>
      </c>
      <c r="G230" s="165" t="s">
        <v>563</v>
      </c>
      <c r="H230" s="173">
        <v>-89618593.200000003</v>
      </c>
      <c r="I230" s="173">
        <v>114937519.66</v>
      </c>
      <c r="J230" s="174">
        <v>-101364356.68000001</v>
      </c>
      <c r="K230" s="173">
        <v>-76045430.219999999</v>
      </c>
      <c r="L230" s="173">
        <v>13573162.98</v>
      </c>
      <c r="M230" s="165" t="s">
        <v>563</v>
      </c>
      <c r="N230" s="173">
        <v>-76045430.219999999</v>
      </c>
      <c r="O230" s="173">
        <v>453774379.38</v>
      </c>
      <c r="P230" s="174">
        <v>-235472848.08000001</v>
      </c>
      <c r="Q230" s="173">
        <v>142256101.08000001</v>
      </c>
      <c r="R230" s="173">
        <v>218301531.30000001</v>
      </c>
    </row>
    <row r="231" spans="1:18" x14ac:dyDescent="0.25">
      <c r="A231" s="165" t="s">
        <v>564</v>
      </c>
      <c r="B231" s="173">
        <v>-98505710.629999995</v>
      </c>
      <c r="C231" s="173">
        <v>115615830.39</v>
      </c>
      <c r="D231" s="174">
        <v>-106728712.95999999</v>
      </c>
      <c r="E231" s="173">
        <v>-89618593.200000003</v>
      </c>
      <c r="F231" s="173">
        <v>8887117.4299999997</v>
      </c>
      <c r="G231" s="165" t="s">
        <v>564</v>
      </c>
      <c r="H231" s="173">
        <v>-89618593.200000003</v>
      </c>
      <c r="I231" s="173">
        <v>114937519.66</v>
      </c>
      <c r="J231" s="174">
        <v>-101364356.68000001</v>
      </c>
      <c r="K231" s="173">
        <v>-76045430.219999999</v>
      </c>
      <c r="L231" s="173">
        <v>13573162.98</v>
      </c>
      <c r="M231" s="165" t="s">
        <v>564</v>
      </c>
      <c r="N231" s="173">
        <v>-76045430.219999999</v>
      </c>
      <c r="O231" s="173">
        <v>453774379.38</v>
      </c>
      <c r="P231" s="174">
        <v>-235472848.08000001</v>
      </c>
      <c r="Q231" s="173">
        <v>142256101.08000001</v>
      </c>
      <c r="R231" s="173">
        <v>218301531.30000001</v>
      </c>
    </row>
    <row r="232" spans="1:18" x14ac:dyDescent="0.25">
      <c r="A232" s="165" t="s">
        <v>565</v>
      </c>
      <c r="B232" s="173">
        <v>-560772849.99000001</v>
      </c>
      <c r="C232" s="173">
        <v>37896774.539999999</v>
      </c>
      <c r="D232" s="174">
        <v>-37899374.539999999</v>
      </c>
      <c r="E232" s="173">
        <v>-560775449.99000001</v>
      </c>
      <c r="F232" s="173">
        <v>-2600</v>
      </c>
      <c r="G232" s="165" t="s">
        <v>565</v>
      </c>
      <c r="H232" s="173">
        <v>-560775449.99000001</v>
      </c>
      <c r="I232" s="173">
        <v>10159253.02</v>
      </c>
      <c r="J232" s="174">
        <v>-10173523.02</v>
      </c>
      <c r="K232" s="173">
        <v>-560789719.99000001</v>
      </c>
      <c r="L232" s="173">
        <v>-14270</v>
      </c>
      <c r="M232" s="165" t="s">
        <v>565</v>
      </c>
      <c r="N232" s="173">
        <v>-560789719.99000001</v>
      </c>
      <c r="O232" s="173">
        <v>29428698.829999998</v>
      </c>
      <c r="P232" s="174">
        <v>-29431898.809999999</v>
      </c>
      <c r="Q232" s="173">
        <v>-560792919.97000003</v>
      </c>
      <c r="R232" s="173">
        <v>-3199.98</v>
      </c>
    </row>
    <row r="233" spans="1:18" x14ac:dyDescent="0.25">
      <c r="A233" s="165" t="s">
        <v>566</v>
      </c>
      <c r="B233" s="173">
        <v>-560772849.99000001</v>
      </c>
      <c r="C233" s="173">
        <v>37896774.539999999</v>
      </c>
      <c r="D233" s="174">
        <v>-37899374.539999999</v>
      </c>
      <c r="E233" s="173">
        <v>-560775449.99000001</v>
      </c>
      <c r="F233" s="173">
        <v>-2600</v>
      </c>
      <c r="G233" s="165" t="s">
        <v>566</v>
      </c>
      <c r="H233" s="173">
        <v>-560775449.99000001</v>
      </c>
      <c r="I233" s="173">
        <v>10159253.02</v>
      </c>
      <c r="J233" s="174">
        <v>-10173523.02</v>
      </c>
      <c r="K233" s="173">
        <v>-560789719.99000001</v>
      </c>
      <c r="L233" s="173">
        <v>-14270</v>
      </c>
      <c r="M233" s="165" t="s">
        <v>566</v>
      </c>
      <c r="N233" s="173">
        <v>-560789719.99000001</v>
      </c>
      <c r="O233" s="173">
        <v>29428698.829999998</v>
      </c>
      <c r="P233" s="174">
        <v>-29431898.809999999</v>
      </c>
      <c r="Q233" s="173">
        <v>-560792919.97000003</v>
      </c>
      <c r="R233" s="173">
        <v>-3199.98</v>
      </c>
    </row>
    <row r="234" spans="1:18" x14ac:dyDescent="0.25">
      <c r="A234" s="40" t="s">
        <v>1074</v>
      </c>
      <c r="B234" s="175">
        <v>-104029998.73999999</v>
      </c>
      <c r="C234" s="175">
        <v>19609114.239999998</v>
      </c>
      <c r="D234" s="176">
        <v>-8859552.9900000002</v>
      </c>
      <c r="E234" s="175">
        <v>-93280437.489999995</v>
      </c>
      <c r="F234" s="175">
        <v>10749561.25</v>
      </c>
      <c r="G234" s="40" t="s">
        <v>1074</v>
      </c>
      <c r="H234" s="175">
        <v>-93280437.489999995</v>
      </c>
      <c r="I234" s="175">
        <v>1607489.41</v>
      </c>
      <c r="J234" s="176">
        <v>0</v>
      </c>
      <c r="K234" s="175">
        <v>-91672948.079999998</v>
      </c>
      <c r="L234" s="175">
        <v>1607489.41</v>
      </c>
      <c r="M234" s="40" t="s">
        <v>1074</v>
      </c>
      <c r="N234" s="175">
        <v>-91672948.079999998</v>
      </c>
      <c r="O234" s="175">
        <v>12679279.289999999</v>
      </c>
      <c r="P234" s="176">
        <v>-2662979.59</v>
      </c>
      <c r="Q234" s="175">
        <v>-81656648.379999995</v>
      </c>
      <c r="R234" s="175">
        <v>10016299.699999999</v>
      </c>
    </row>
    <row r="235" spans="1:18" x14ac:dyDescent="0.25">
      <c r="A235" s="40" t="s">
        <v>1075</v>
      </c>
      <c r="B235" s="175">
        <v>-162317591.37</v>
      </c>
      <c r="C235" s="175">
        <v>8859552.9900000002</v>
      </c>
      <c r="D235" s="176">
        <v>-18794654.190000001</v>
      </c>
      <c r="E235" s="175">
        <v>-172252692.56999999</v>
      </c>
      <c r="F235" s="175">
        <v>-9935101.1999999993</v>
      </c>
      <c r="G235" s="40" t="s">
        <v>1075</v>
      </c>
      <c r="H235" s="175">
        <v>-172252692.56999999</v>
      </c>
      <c r="I235" s="175">
        <v>0</v>
      </c>
      <c r="J235" s="176">
        <v>-1085482.55</v>
      </c>
      <c r="K235" s="175">
        <v>-173338175.12</v>
      </c>
      <c r="L235" s="175">
        <v>-1085482.55</v>
      </c>
      <c r="M235" s="40" t="s">
        <v>1075</v>
      </c>
      <c r="N235" s="175">
        <v>-173338175.12</v>
      </c>
      <c r="O235" s="175">
        <v>0</v>
      </c>
      <c r="P235" s="176">
        <v>-10513895.51</v>
      </c>
      <c r="Q235" s="175">
        <v>-183852070.63</v>
      </c>
      <c r="R235" s="175">
        <v>-10513895.51</v>
      </c>
    </row>
    <row r="236" spans="1:18" x14ac:dyDescent="0.25">
      <c r="A236" s="40" t="s">
        <v>1076</v>
      </c>
      <c r="B236" s="175">
        <v>-99720341.890000001</v>
      </c>
      <c r="C236" s="175">
        <v>0</v>
      </c>
      <c r="D236" s="176">
        <v>-814460.05</v>
      </c>
      <c r="E236" s="175">
        <v>-100534801.94</v>
      </c>
      <c r="F236" s="175">
        <v>-814460.05</v>
      </c>
      <c r="G236" s="40" t="s">
        <v>1076</v>
      </c>
      <c r="H236" s="175">
        <v>-100534801.94</v>
      </c>
      <c r="I236" s="175">
        <v>0</v>
      </c>
      <c r="J236" s="176">
        <v>-522006.86</v>
      </c>
      <c r="K236" s="175">
        <v>-101056808.8</v>
      </c>
      <c r="L236" s="175">
        <v>-522006.86</v>
      </c>
      <c r="M236" s="40" t="s">
        <v>1076</v>
      </c>
      <c r="N236" s="175">
        <v>-101056808.8</v>
      </c>
      <c r="O236" s="175">
        <v>2662979.59</v>
      </c>
      <c r="P236" s="176">
        <v>-2165383.7799999998</v>
      </c>
      <c r="Q236" s="175">
        <v>-100559212.98999999</v>
      </c>
      <c r="R236" s="175">
        <v>497595.81</v>
      </c>
    </row>
    <row r="237" spans="1:18" x14ac:dyDescent="0.25">
      <c r="A237" s="40" t="s">
        <v>1077</v>
      </c>
      <c r="B237" s="175">
        <v>-16033387.73</v>
      </c>
      <c r="C237" s="175">
        <v>950</v>
      </c>
      <c r="D237" s="176">
        <v>-3550</v>
      </c>
      <c r="E237" s="175">
        <v>-16035987.73</v>
      </c>
      <c r="F237" s="175">
        <v>-2600</v>
      </c>
      <c r="G237" s="40" t="s">
        <v>1077</v>
      </c>
      <c r="H237" s="175">
        <v>-16035987.73</v>
      </c>
      <c r="I237" s="175">
        <v>0</v>
      </c>
      <c r="J237" s="176">
        <v>-14270</v>
      </c>
      <c r="K237" s="175">
        <v>-16050257.73</v>
      </c>
      <c r="L237" s="175">
        <v>-14270</v>
      </c>
      <c r="M237" s="40" t="s">
        <v>1077</v>
      </c>
      <c r="N237" s="175">
        <v>-16050257.73</v>
      </c>
      <c r="O237" s="175">
        <v>2000</v>
      </c>
      <c r="P237" s="176">
        <v>-5200</v>
      </c>
      <c r="Q237" s="175">
        <v>-16053457.73</v>
      </c>
      <c r="R237" s="175">
        <v>-3200</v>
      </c>
    </row>
    <row r="238" spans="1:18" x14ac:dyDescent="0.25">
      <c r="A238" s="40" t="s">
        <v>1078</v>
      </c>
      <c r="B238" s="175">
        <v>-196608476.21000001</v>
      </c>
      <c r="C238" s="175">
        <v>0</v>
      </c>
      <c r="D238" s="176">
        <v>0</v>
      </c>
      <c r="E238" s="175">
        <v>-196608476.21000001</v>
      </c>
      <c r="F238" s="175">
        <v>0</v>
      </c>
      <c r="G238" s="40" t="s">
        <v>1078</v>
      </c>
      <c r="H238" s="175">
        <v>-196608476.21000001</v>
      </c>
      <c r="I238" s="175">
        <v>0</v>
      </c>
      <c r="J238" s="176">
        <v>0</v>
      </c>
      <c r="K238" s="175">
        <v>-196608476.21000001</v>
      </c>
      <c r="L238" s="175">
        <v>0</v>
      </c>
      <c r="M238" s="40" t="s">
        <v>1078</v>
      </c>
      <c r="N238" s="175">
        <v>-196608476.21000001</v>
      </c>
      <c r="O238" s="175">
        <v>0</v>
      </c>
      <c r="P238" s="176">
        <v>0</v>
      </c>
      <c r="Q238" s="175">
        <v>-196608476.21000001</v>
      </c>
      <c r="R238" s="175">
        <v>0</v>
      </c>
    </row>
    <row r="239" spans="1:18" x14ac:dyDescent="0.25">
      <c r="A239" s="40" t="s">
        <v>1079</v>
      </c>
      <c r="B239" s="175">
        <v>17936945.949999999</v>
      </c>
      <c r="C239" s="175">
        <v>0</v>
      </c>
      <c r="D239" s="177">
        <v>0</v>
      </c>
      <c r="E239" s="175">
        <v>17936945.949999999</v>
      </c>
      <c r="F239" s="175">
        <v>0</v>
      </c>
      <c r="G239" s="40" t="s">
        <v>1079</v>
      </c>
      <c r="H239" s="175">
        <v>17936945.949999999</v>
      </c>
      <c r="I239" s="175">
        <v>0</v>
      </c>
      <c r="J239" s="177">
        <v>0</v>
      </c>
      <c r="K239" s="175">
        <v>17936945.949999999</v>
      </c>
      <c r="L239" s="175">
        <v>0</v>
      </c>
      <c r="M239" s="40" t="s">
        <v>1079</v>
      </c>
      <c r="N239" s="175">
        <v>17936945.949999999</v>
      </c>
      <c r="O239" s="175">
        <v>0</v>
      </c>
      <c r="P239" s="177">
        <v>0</v>
      </c>
      <c r="Q239" s="175">
        <v>17936945.949999999</v>
      </c>
      <c r="R239" s="175">
        <v>0</v>
      </c>
    </row>
    <row r="240" spans="1:18" x14ac:dyDescent="0.25">
      <c r="A240" s="40" t="s">
        <v>1271</v>
      </c>
      <c r="B240" s="175">
        <v>0</v>
      </c>
      <c r="C240" s="175">
        <v>0</v>
      </c>
      <c r="D240" s="176">
        <v>0</v>
      </c>
      <c r="E240" s="175">
        <v>0</v>
      </c>
      <c r="F240" s="175">
        <v>0</v>
      </c>
      <c r="G240" s="40" t="s">
        <v>1271</v>
      </c>
      <c r="H240" s="175">
        <v>0</v>
      </c>
      <c r="I240" s="175">
        <v>5702770.3799999999</v>
      </c>
      <c r="J240" s="176">
        <v>-5702770.3799999999</v>
      </c>
      <c r="K240" s="175">
        <v>0</v>
      </c>
      <c r="L240" s="175">
        <v>0</v>
      </c>
      <c r="M240" s="40" t="s">
        <v>1271</v>
      </c>
      <c r="N240" s="175">
        <v>0</v>
      </c>
      <c r="O240" s="175">
        <v>0</v>
      </c>
      <c r="P240" s="176">
        <v>0</v>
      </c>
      <c r="Q240" s="175">
        <v>0</v>
      </c>
      <c r="R240" s="175">
        <v>0</v>
      </c>
    </row>
    <row r="241" spans="1:18" x14ac:dyDescent="0.25">
      <c r="A241" s="40" t="s">
        <v>1080</v>
      </c>
      <c r="B241" s="175">
        <v>0</v>
      </c>
      <c r="C241" s="175">
        <v>9427157.3100000005</v>
      </c>
      <c r="D241" s="176">
        <v>-9427157.3100000005</v>
      </c>
      <c r="E241" s="175">
        <v>0</v>
      </c>
      <c r="F241" s="175">
        <v>0</v>
      </c>
      <c r="G241" s="40" t="s">
        <v>1080</v>
      </c>
      <c r="H241" s="175">
        <v>0</v>
      </c>
      <c r="I241" s="175">
        <v>2848993.23</v>
      </c>
      <c r="J241" s="176">
        <v>-2848993.23</v>
      </c>
      <c r="K241" s="175">
        <v>0</v>
      </c>
      <c r="L241" s="175">
        <v>0</v>
      </c>
      <c r="M241" s="40" t="s">
        <v>1080</v>
      </c>
      <c r="N241" s="175">
        <v>0</v>
      </c>
      <c r="O241" s="175">
        <v>14084439.949999999</v>
      </c>
      <c r="P241" s="176">
        <v>-14084439.93</v>
      </c>
      <c r="Q241" s="175">
        <v>0.02</v>
      </c>
      <c r="R241" s="175">
        <v>0.02</v>
      </c>
    </row>
    <row r="242" spans="1:18" x14ac:dyDescent="0.25">
      <c r="A242" s="165" t="s">
        <v>1081</v>
      </c>
      <c r="B242" s="173">
        <v>420337261.97000003</v>
      </c>
      <c r="C242" s="173">
        <v>0</v>
      </c>
      <c r="D242" s="174">
        <v>0</v>
      </c>
      <c r="E242" s="173">
        <v>420337261.97000003</v>
      </c>
      <c r="F242" s="173">
        <v>0</v>
      </c>
      <c r="G242" s="165" t="s">
        <v>1081</v>
      </c>
      <c r="H242" s="173">
        <v>420337261.97000003</v>
      </c>
      <c r="I242" s="173">
        <v>0</v>
      </c>
      <c r="J242" s="174">
        <v>-92377.5</v>
      </c>
      <c r="K242" s="173">
        <v>420244884.47000003</v>
      </c>
      <c r="L242" s="173">
        <v>-92377.5</v>
      </c>
      <c r="M242" s="165" t="s">
        <v>1081</v>
      </c>
      <c r="N242" s="173">
        <v>420244884.47000003</v>
      </c>
      <c r="O242" s="173">
        <v>0</v>
      </c>
      <c r="P242" s="174">
        <v>-2303936.21</v>
      </c>
      <c r="Q242" s="173">
        <v>417940948.25999999</v>
      </c>
      <c r="R242" s="173">
        <v>-2303936.21</v>
      </c>
    </row>
    <row r="243" spans="1:18" x14ac:dyDescent="0.25">
      <c r="A243" s="165" t="s">
        <v>1082</v>
      </c>
      <c r="B243" s="173">
        <v>420337261.97000003</v>
      </c>
      <c r="C243" s="173">
        <v>0</v>
      </c>
      <c r="D243" s="174">
        <v>0</v>
      </c>
      <c r="E243" s="173">
        <v>420337261.97000003</v>
      </c>
      <c r="F243" s="173">
        <v>0</v>
      </c>
      <c r="G243" s="165" t="s">
        <v>1082</v>
      </c>
      <c r="H243" s="173">
        <v>420337261.97000003</v>
      </c>
      <c r="I243" s="173">
        <v>0</v>
      </c>
      <c r="J243" s="174">
        <v>-92377.5</v>
      </c>
      <c r="K243" s="173">
        <v>420244884.47000003</v>
      </c>
      <c r="L243" s="173">
        <v>-92377.5</v>
      </c>
      <c r="M243" s="165" t="s">
        <v>1082</v>
      </c>
      <c r="N243" s="173">
        <v>420244884.47000003</v>
      </c>
      <c r="O243" s="173">
        <v>0</v>
      </c>
      <c r="P243" s="174">
        <v>-2303936.21</v>
      </c>
      <c r="Q243" s="173">
        <v>417940948.25999999</v>
      </c>
      <c r="R243" s="173">
        <v>-2303936.21</v>
      </c>
    </row>
    <row r="244" spans="1:18" x14ac:dyDescent="0.25">
      <c r="A244" s="40" t="s">
        <v>1083</v>
      </c>
      <c r="B244" s="175">
        <v>420337261.97000003</v>
      </c>
      <c r="C244" s="175">
        <v>0</v>
      </c>
      <c r="D244" s="176">
        <v>0</v>
      </c>
      <c r="E244" s="175">
        <v>420337261.97000003</v>
      </c>
      <c r="F244" s="175">
        <v>0</v>
      </c>
      <c r="G244" s="40" t="s">
        <v>1083</v>
      </c>
      <c r="H244" s="175">
        <v>420337261.97000003</v>
      </c>
      <c r="I244" s="175">
        <v>0</v>
      </c>
      <c r="J244" s="176">
        <v>-92377.5</v>
      </c>
      <c r="K244" s="175">
        <v>420244884.47000003</v>
      </c>
      <c r="L244" s="175">
        <v>-92377.5</v>
      </c>
      <c r="M244" s="40" t="s">
        <v>1083</v>
      </c>
      <c r="N244" s="175">
        <v>420244884.47000003</v>
      </c>
      <c r="O244" s="175">
        <v>0</v>
      </c>
      <c r="P244" s="176">
        <v>-2303936.21</v>
      </c>
      <c r="Q244" s="175">
        <v>417940948.25999999</v>
      </c>
      <c r="R244" s="175">
        <v>-2303936.21</v>
      </c>
    </row>
    <row r="245" spans="1:18" x14ac:dyDescent="0.25">
      <c r="A245" s="164" t="s">
        <v>1084</v>
      </c>
      <c r="B245" s="171">
        <v>-98505710.629999995</v>
      </c>
      <c r="C245" s="171">
        <v>115615830.39</v>
      </c>
      <c r="D245" s="172">
        <v>-106728712.95999999</v>
      </c>
      <c r="E245" s="171">
        <v>-89618593.200000003</v>
      </c>
      <c r="F245" s="171">
        <v>8887117.4299999997</v>
      </c>
      <c r="G245" s="164" t="s">
        <v>1084</v>
      </c>
      <c r="H245" s="171">
        <v>-89618593.200000003</v>
      </c>
      <c r="I245" s="171">
        <v>114937519.66</v>
      </c>
      <c r="J245" s="172">
        <v>-101364356.68000001</v>
      </c>
      <c r="K245" s="171">
        <v>-76045430.219999999</v>
      </c>
      <c r="L245" s="171">
        <v>13573162.98</v>
      </c>
      <c r="M245" s="164" t="s">
        <v>1084</v>
      </c>
      <c r="N245" s="171">
        <v>-76045430.219999999</v>
      </c>
      <c r="O245" s="171">
        <v>453774379.38</v>
      </c>
      <c r="P245" s="172">
        <v>-235472848.08000001</v>
      </c>
      <c r="Q245" s="171">
        <v>142256101.08000001</v>
      </c>
      <c r="R245" s="171">
        <v>218301531.30000001</v>
      </c>
    </row>
    <row r="246" spans="1:18" x14ac:dyDescent="0.25">
      <c r="A246" s="165" t="s">
        <v>567</v>
      </c>
      <c r="B246" s="173">
        <v>-1072174781.08</v>
      </c>
      <c r="C246" s="173">
        <v>1236775.8600000001</v>
      </c>
      <c r="D246" s="174">
        <v>-106363701.98999999</v>
      </c>
      <c r="E246" s="173">
        <v>-1177301707.21</v>
      </c>
      <c r="F246" s="173">
        <v>-105126926.13</v>
      </c>
      <c r="G246" s="165" t="s">
        <v>567</v>
      </c>
      <c r="H246" s="173">
        <v>-1177301707.21</v>
      </c>
      <c r="I246" s="173">
        <v>1032972.55</v>
      </c>
      <c r="J246" s="174">
        <v>-100122436.66</v>
      </c>
      <c r="K246" s="173">
        <v>-1276391171.3199999</v>
      </c>
      <c r="L246" s="173">
        <v>-99089464.109999999</v>
      </c>
      <c r="M246" s="165" t="s">
        <v>567</v>
      </c>
      <c r="N246" s="173">
        <v>-1276391171.3199999</v>
      </c>
      <c r="O246" s="173">
        <v>827771.57</v>
      </c>
      <c r="P246" s="174">
        <v>-234349593.22</v>
      </c>
      <c r="Q246" s="173">
        <v>-1509912992.97</v>
      </c>
      <c r="R246" s="173">
        <v>-233521821.65000001</v>
      </c>
    </row>
    <row r="247" spans="1:18" x14ac:dyDescent="0.25">
      <c r="A247" s="165" t="s">
        <v>568</v>
      </c>
      <c r="B247" s="173">
        <v>-31887693.289999999</v>
      </c>
      <c r="C247" s="173">
        <v>718742.09</v>
      </c>
      <c r="D247" s="174">
        <v>-5594892.1399999997</v>
      </c>
      <c r="E247" s="173">
        <v>-36763843.340000004</v>
      </c>
      <c r="F247" s="173">
        <v>-4876150.05</v>
      </c>
      <c r="G247" s="165" t="s">
        <v>568</v>
      </c>
      <c r="H247" s="173">
        <v>-36763843.340000004</v>
      </c>
      <c r="I247" s="173">
        <v>418152.69</v>
      </c>
      <c r="J247" s="174">
        <v>-5048300.29</v>
      </c>
      <c r="K247" s="173">
        <v>-41393990.939999998</v>
      </c>
      <c r="L247" s="173">
        <v>-4630147.5999999996</v>
      </c>
      <c r="M247" s="165" t="s">
        <v>568</v>
      </c>
      <c r="N247" s="173">
        <v>-41393990.939999998</v>
      </c>
      <c r="O247" s="173">
        <v>274488.86</v>
      </c>
      <c r="P247" s="174">
        <v>-5101599.07</v>
      </c>
      <c r="Q247" s="173">
        <v>-46221101.149999999</v>
      </c>
      <c r="R247" s="173">
        <v>-4827110.21</v>
      </c>
    </row>
    <row r="248" spans="1:18" x14ac:dyDescent="0.25">
      <c r="A248" s="165" t="s">
        <v>1085</v>
      </c>
      <c r="B248" s="173">
        <v>-29225270.43</v>
      </c>
      <c r="C248" s="173">
        <v>666187.68999999994</v>
      </c>
      <c r="D248" s="174">
        <v>-4924407.25</v>
      </c>
      <c r="E248" s="173">
        <v>-33483489.989999998</v>
      </c>
      <c r="F248" s="173">
        <v>-4258219.5599999996</v>
      </c>
      <c r="G248" s="165" t="s">
        <v>1085</v>
      </c>
      <c r="H248" s="173">
        <v>-33483489.989999998</v>
      </c>
      <c r="I248" s="173">
        <v>411935.49</v>
      </c>
      <c r="J248" s="174">
        <v>-4375762.1399999997</v>
      </c>
      <c r="K248" s="173">
        <v>-37447316.640000001</v>
      </c>
      <c r="L248" s="173">
        <v>-3963826.65</v>
      </c>
      <c r="M248" s="165" t="s">
        <v>1085</v>
      </c>
      <c r="N248" s="173">
        <v>-37447316.640000001</v>
      </c>
      <c r="O248" s="173">
        <v>250418.27</v>
      </c>
      <c r="P248" s="174">
        <v>-4557257</v>
      </c>
      <c r="Q248" s="173">
        <v>-41754155.369999997</v>
      </c>
      <c r="R248" s="173">
        <v>-4306838.7300000004</v>
      </c>
    </row>
    <row r="249" spans="1:18" x14ac:dyDescent="0.25">
      <c r="A249" s="165" t="s">
        <v>1086</v>
      </c>
      <c r="B249" s="173">
        <v>-13161215.15</v>
      </c>
      <c r="C249" s="173">
        <v>0</v>
      </c>
      <c r="D249" s="174">
        <v>-1958525.12</v>
      </c>
      <c r="E249" s="173">
        <v>-15119740.27</v>
      </c>
      <c r="F249" s="173">
        <v>-1958525.12</v>
      </c>
      <c r="G249" s="165" t="s">
        <v>1086</v>
      </c>
      <c r="H249" s="173">
        <v>-15119740.27</v>
      </c>
      <c r="I249" s="173">
        <v>0</v>
      </c>
      <c r="J249" s="174">
        <v>-1672383.04</v>
      </c>
      <c r="K249" s="173">
        <v>-16792123.309999999</v>
      </c>
      <c r="L249" s="173">
        <v>-1672383.04</v>
      </c>
      <c r="M249" s="165" t="s">
        <v>1086</v>
      </c>
      <c r="N249" s="173">
        <v>-16792123.309999999</v>
      </c>
      <c r="O249" s="173">
        <v>0</v>
      </c>
      <c r="P249" s="174">
        <v>-2438925.98</v>
      </c>
      <c r="Q249" s="173">
        <v>-19231049.289999999</v>
      </c>
      <c r="R249" s="173">
        <v>-2438925.98</v>
      </c>
    </row>
    <row r="250" spans="1:18" x14ac:dyDescent="0.25">
      <c r="A250" s="40" t="s">
        <v>1087</v>
      </c>
      <c r="B250" s="175">
        <v>-13161215.15</v>
      </c>
      <c r="C250" s="175">
        <v>0</v>
      </c>
      <c r="D250" s="176">
        <v>-1958525.12</v>
      </c>
      <c r="E250" s="175">
        <v>-15119740.27</v>
      </c>
      <c r="F250" s="175">
        <v>-1958525.12</v>
      </c>
      <c r="G250" s="40" t="s">
        <v>1087</v>
      </c>
      <c r="H250" s="175">
        <v>-15119740.27</v>
      </c>
      <c r="I250" s="175">
        <v>0</v>
      </c>
      <c r="J250" s="176">
        <v>-1672383.04</v>
      </c>
      <c r="K250" s="175">
        <v>-16792123.309999999</v>
      </c>
      <c r="L250" s="175">
        <v>-1672383.04</v>
      </c>
      <c r="M250" s="40" t="s">
        <v>1087</v>
      </c>
      <c r="N250" s="175">
        <v>-16792123.309999999</v>
      </c>
      <c r="O250" s="175">
        <v>0</v>
      </c>
      <c r="P250" s="176">
        <v>-2438925.98</v>
      </c>
      <c r="Q250" s="175">
        <v>-19231049.289999999</v>
      </c>
      <c r="R250" s="175">
        <v>-2438925.98</v>
      </c>
    </row>
    <row r="251" spans="1:18" x14ac:dyDescent="0.25">
      <c r="A251" s="165" t="s">
        <v>1210</v>
      </c>
      <c r="B251" s="173">
        <v>-36230</v>
      </c>
      <c r="C251" s="173">
        <v>0</v>
      </c>
      <c r="D251" s="174">
        <v>-19100</v>
      </c>
      <c r="E251" s="173">
        <v>-55330</v>
      </c>
      <c r="F251" s="173">
        <v>-19100</v>
      </c>
      <c r="G251" s="165" t="s">
        <v>1210</v>
      </c>
      <c r="H251" s="173">
        <v>-55330</v>
      </c>
      <c r="I251" s="173">
        <v>0</v>
      </c>
      <c r="J251" s="174">
        <v>-13093.33</v>
      </c>
      <c r="K251" s="173">
        <v>-68423.33</v>
      </c>
      <c r="L251" s="173">
        <v>-13093.33</v>
      </c>
      <c r="M251" s="165" t="s">
        <v>1210</v>
      </c>
      <c r="N251" s="173">
        <v>-68423.33</v>
      </c>
      <c r="O251" s="173">
        <v>0</v>
      </c>
      <c r="P251" s="174">
        <v>0</v>
      </c>
      <c r="Q251" s="173">
        <v>-68423.33</v>
      </c>
      <c r="R251" s="173">
        <v>0</v>
      </c>
    </row>
    <row r="252" spans="1:18" x14ac:dyDescent="0.25">
      <c r="A252" s="40" t="s">
        <v>1211</v>
      </c>
      <c r="B252" s="175">
        <v>-36230</v>
      </c>
      <c r="C252" s="175">
        <v>0</v>
      </c>
      <c r="D252" s="176">
        <v>-19100</v>
      </c>
      <c r="E252" s="175">
        <v>-55330</v>
      </c>
      <c r="F252" s="175">
        <v>-19100</v>
      </c>
      <c r="G252" s="40" t="s">
        <v>1211</v>
      </c>
      <c r="H252" s="175">
        <v>-55330</v>
      </c>
      <c r="I252" s="175">
        <v>0</v>
      </c>
      <c r="J252" s="176">
        <v>-13093.33</v>
      </c>
      <c r="K252" s="175">
        <v>-68423.33</v>
      </c>
      <c r="L252" s="175">
        <v>-13093.33</v>
      </c>
      <c r="M252" s="40" t="s">
        <v>1211</v>
      </c>
      <c r="N252" s="175">
        <v>-68423.33</v>
      </c>
      <c r="O252" s="175">
        <v>0</v>
      </c>
      <c r="P252" s="176">
        <v>0</v>
      </c>
      <c r="Q252" s="175">
        <v>-68423.33</v>
      </c>
      <c r="R252" s="175">
        <v>0</v>
      </c>
    </row>
    <row r="253" spans="1:18" x14ac:dyDescent="0.25">
      <c r="A253" s="165" t="s">
        <v>1088</v>
      </c>
      <c r="B253" s="173">
        <v>-16027825.279999999</v>
      </c>
      <c r="C253" s="173">
        <v>666187.68999999994</v>
      </c>
      <c r="D253" s="174">
        <v>-2946782.13</v>
      </c>
      <c r="E253" s="173">
        <v>-18308419.719999999</v>
      </c>
      <c r="F253" s="173">
        <v>-2280594.44</v>
      </c>
      <c r="G253" s="165" t="s">
        <v>1088</v>
      </c>
      <c r="H253" s="173">
        <v>-18308419.719999999</v>
      </c>
      <c r="I253" s="173">
        <v>411935.49</v>
      </c>
      <c r="J253" s="174">
        <v>-2690285.77</v>
      </c>
      <c r="K253" s="173">
        <v>-20586770</v>
      </c>
      <c r="L253" s="173">
        <v>-2278350.2799999998</v>
      </c>
      <c r="M253" s="165" t="s">
        <v>1088</v>
      </c>
      <c r="N253" s="173">
        <v>-20586770</v>
      </c>
      <c r="O253" s="173">
        <v>250418.27</v>
      </c>
      <c r="P253" s="174">
        <v>-2118331.02</v>
      </c>
      <c r="Q253" s="173">
        <v>-22454682.75</v>
      </c>
      <c r="R253" s="173">
        <v>-1867912.75</v>
      </c>
    </row>
    <row r="254" spans="1:18" x14ac:dyDescent="0.25">
      <c r="A254" s="40" t="s">
        <v>1089</v>
      </c>
      <c r="B254" s="175">
        <v>-9214177.1600000001</v>
      </c>
      <c r="C254" s="175">
        <v>29811.66</v>
      </c>
      <c r="D254" s="176">
        <v>-1144060.6000000001</v>
      </c>
      <c r="E254" s="175">
        <v>-10328426.1</v>
      </c>
      <c r="F254" s="175">
        <v>-1114248.94</v>
      </c>
      <c r="G254" s="40" t="s">
        <v>1089</v>
      </c>
      <c r="H254" s="175">
        <v>-10328426.1</v>
      </c>
      <c r="I254" s="175">
        <v>62246.87</v>
      </c>
      <c r="J254" s="176">
        <v>-1185622.56</v>
      </c>
      <c r="K254" s="175">
        <v>-11451801.789999999</v>
      </c>
      <c r="L254" s="175">
        <v>-1123375.69</v>
      </c>
      <c r="M254" s="40" t="s">
        <v>1089</v>
      </c>
      <c r="N254" s="175">
        <v>-11451801.789999999</v>
      </c>
      <c r="O254" s="175">
        <v>0</v>
      </c>
      <c r="P254" s="176">
        <v>-863172.18</v>
      </c>
      <c r="Q254" s="175">
        <v>-12314973.970000001</v>
      </c>
      <c r="R254" s="175">
        <v>-863172.18</v>
      </c>
    </row>
    <row r="255" spans="1:18" x14ac:dyDescent="0.25">
      <c r="A255" s="40" t="s">
        <v>1090</v>
      </c>
      <c r="B255" s="175">
        <v>-1175875.5</v>
      </c>
      <c r="C255" s="175">
        <v>6245.5</v>
      </c>
      <c r="D255" s="176">
        <v>-117858</v>
      </c>
      <c r="E255" s="175">
        <v>-1287488</v>
      </c>
      <c r="F255" s="175">
        <v>-111612.5</v>
      </c>
      <c r="G255" s="40" t="s">
        <v>1090</v>
      </c>
      <c r="H255" s="175">
        <v>-1287488</v>
      </c>
      <c r="I255" s="175">
        <v>0</v>
      </c>
      <c r="J255" s="176">
        <v>-97850.5</v>
      </c>
      <c r="K255" s="175">
        <v>-1385338.5</v>
      </c>
      <c r="L255" s="175">
        <v>-97850.5</v>
      </c>
      <c r="M255" s="40" t="s">
        <v>1090</v>
      </c>
      <c r="N255" s="175">
        <v>-1385338.5</v>
      </c>
      <c r="O255" s="175">
        <v>0</v>
      </c>
      <c r="P255" s="176">
        <v>-73651</v>
      </c>
      <c r="Q255" s="175">
        <v>-1458989.5</v>
      </c>
      <c r="R255" s="175">
        <v>-73651</v>
      </c>
    </row>
    <row r="256" spans="1:18" x14ac:dyDescent="0.25">
      <c r="A256" s="40" t="s">
        <v>1091</v>
      </c>
      <c r="B256" s="175">
        <v>-897162.95</v>
      </c>
      <c r="C256" s="175">
        <v>0</v>
      </c>
      <c r="D256" s="176">
        <v>-188145.15</v>
      </c>
      <c r="E256" s="175">
        <v>-1085308.1000000001</v>
      </c>
      <c r="F256" s="175">
        <v>-188145.15</v>
      </c>
      <c r="G256" s="40" t="s">
        <v>1091</v>
      </c>
      <c r="H256" s="175">
        <v>-1085308.1000000001</v>
      </c>
      <c r="I256" s="175">
        <v>15431.59</v>
      </c>
      <c r="J256" s="176">
        <v>-135280.47</v>
      </c>
      <c r="K256" s="175">
        <v>-1205156.98</v>
      </c>
      <c r="L256" s="175">
        <v>-119848.88</v>
      </c>
      <c r="M256" s="40" t="s">
        <v>1091</v>
      </c>
      <c r="N256" s="175">
        <v>-1205156.98</v>
      </c>
      <c r="O256" s="175">
        <v>0</v>
      </c>
      <c r="P256" s="176">
        <v>-346146.83</v>
      </c>
      <c r="Q256" s="175">
        <v>-1551303.81</v>
      </c>
      <c r="R256" s="175">
        <v>-346146.83</v>
      </c>
    </row>
    <row r="257" spans="1:18" x14ac:dyDescent="0.25">
      <c r="A257" s="40" t="s">
        <v>1092</v>
      </c>
      <c r="B257" s="175">
        <v>-78262.81</v>
      </c>
      <c r="C257" s="175">
        <v>0</v>
      </c>
      <c r="D257" s="176">
        <v>-8961.9</v>
      </c>
      <c r="E257" s="175">
        <v>-87224.71</v>
      </c>
      <c r="F257" s="175">
        <v>-8961.9</v>
      </c>
      <c r="G257" s="40" t="s">
        <v>1092</v>
      </c>
      <c r="H257" s="175">
        <v>-87224.71</v>
      </c>
      <c r="I257" s="175">
        <v>0</v>
      </c>
      <c r="J257" s="176">
        <v>-8961.9</v>
      </c>
      <c r="K257" s="175">
        <v>-96186.61</v>
      </c>
      <c r="L257" s="175">
        <v>-8961.9</v>
      </c>
      <c r="M257" s="40" t="s">
        <v>1092</v>
      </c>
      <c r="N257" s="175">
        <v>-96186.61</v>
      </c>
      <c r="O257" s="175">
        <v>0</v>
      </c>
      <c r="P257" s="176">
        <v>-8961.9</v>
      </c>
      <c r="Q257" s="175">
        <v>-105148.51</v>
      </c>
      <c r="R257" s="175">
        <v>-8961.9</v>
      </c>
    </row>
    <row r="258" spans="1:18" x14ac:dyDescent="0.25">
      <c r="A258" s="40" t="s">
        <v>1093</v>
      </c>
      <c r="B258" s="175">
        <v>-2127033.34</v>
      </c>
      <c r="C258" s="175">
        <v>316000.64000000001</v>
      </c>
      <c r="D258" s="176">
        <v>-854218.56</v>
      </c>
      <c r="E258" s="175">
        <v>-2665251.2599999998</v>
      </c>
      <c r="F258" s="175">
        <v>-538217.92000000004</v>
      </c>
      <c r="G258" s="40" t="s">
        <v>1093</v>
      </c>
      <c r="H258" s="175">
        <v>-2665251.2599999998</v>
      </c>
      <c r="I258" s="175">
        <v>153332.72</v>
      </c>
      <c r="J258" s="176">
        <v>-586665.43999999994</v>
      </c>
      <c r="K258" s="175">
        <v>-3098583.98</v>
      </c>
      <c r="L258" s="175">
        <v>-433332.72</v>
      </c>
      <c r="M258" s="40" t="s">
        <v>1093</v>
      </c>
      <c r="N258" s="175">
        <v>-3098583.98</v>
      </c>
      <c r="O258" s="175">
        <v>153332.72</v>
      </c>
      <c r="P258" s="176">
        <v>-345665.44</v>
      </c>
      <c r="Q258" s="175">
        <v>-3290916.7</v>
      </c>
      <c r="R258" s="175">
        <v>-192332.72</v>
      </c>
    </row>
    <row r="259" spans="1:18" x14ac:dyDescent="0.25">
      <c r="A259" s="40" t="s">
        <v>1094</v>
      </c>
      <c r="B259" s="175">
        <v>-2535313.52</v>
      </c>
      <c r="C259" s="175">
        <v>314129.89</v>
      </c>
      <c r="D259" s="176">
        <v>-633537.92000000004</v>
      </c>
      <c r="E259" s="175">
        <v>-2854721.55</v>
      </c>
      <c r="F259" s="175">
        <v>-319408.03000000003</v>
      </c>
      <c r="G259" s="40" t="s">
        <v>1094</v>
      </c>
      <c r="H259" s="175">
        <v>-2854721.55</v>
      </c>
      <c r="I259" s="175">
        <v>180924.31</v>
      </c>
      <c r="J259" s="176">
        <v>-675904.9</v>
      </c>
      <c r="K259" s="175">
        <v>-3349702.14</v>
      </c>
      <c r="L259" s="175">
        <v>-494980.59</v>
      </c>
      <c r="M259" s="40" t="s">
        <v>1094</v>
      </c>
      <c r="N259" s="175">
        <v>-3349702.14</v>
      </c>
      <c r="O259" s="175">
        <v>97085.55</v>
      </c>
      <c r="P259" s="176">
        <v>-480733.67</v>
      </c>
      <c r="Q259" s="175">
        <v>-3733350.26</v>
      </c>
      <c r="R259" s="175">
        <v>-383648.12</v>
      </c>
    </row>
    <row r="260" spans="1:18" x14ac:dyDescent="0.25">
      <c r="A260" s="165" t="s">
        <v>1095</v>
      </c>
      <c r="B260" s="173">
        <v>-2662422.86</v>
      </c>
      <c r="C260" s="173">
        <v>52554.400000000001</v>
      </c>
      <c r="D260" s="174">
        <v>-670484.89</v>
      </c>
      <c r="E260" s="173">
        <v>-3280353.35</v>
      </c>
      <c r="F260" s="173">
        <v>-617930.49</v>
      </c>
      <c r="G260" s="165" t="s">
        <v>1095</v>
      </c>
      <c r="H260" s="173">
        <v>-3280353.35</v>
      </c>
      <c r="I260" s="173">
        <v>6217.2</v>
      </c>
      <c r="J260" s="174">
        <v>-672538.15</v>
      </c>
      <c r="K260" s="173">
        <v>-3946674.3</v>
      </c>
      <c r="L260" s="173">
        <v>-666320.94999999995</v>
      </c>
      <c r="M260" s="165" t="s">
        <v>1095</v>
      </c>
      <c r="N260" s="173">
        <v>-3946674.3</v>
      </c>
      <c r="O260" s="173">
        <v>24070.59</v>
      </c>
      <c r="P260" s="174">
        <v>-544342.06999999995</v>
      </c>
      <c r="Q260" s="173">
        <v>-4466945.78</v>
      </c>
      <c r="R260" s="173">
        <v>-520271.48</v>
      </c>
    </row>
    <row r="261" spans="1:18" x14ac:dyDescent="0.25">
      <c r="A261" s="165" t="s">
        <v>1096</v>
      </c>
      <c r="B261" s="173">
        <v>-1960243.31</v>
      </c>
      <c r="C261" s="173">
        <v>52554.400000000001</v>
      </c>
      <c r="D261" s="174">
        <v>-289485.37</v>
      </c>
      <c r="E261" s="173">
        <v>-2197174.2799999998</v>
      </c>
      <c r="F261" s="173">
        <v>-236930.97</v>
      </c>
      <c r="G261" s="165" t="s">
        <v>1096</v>
      </c>
      <c r="H261" s="173">
        <v>-2197174.2799999998</v>
      </c>
      <c r="I261" s="173">
        <v>4217.2</v>
      </c>
      <c r="J261" s="174">
        <v>-234291.98</v>
      </c>
      <c r="K261" s="173">
        <v>-2427249.06</v>
      </c>
      <c r="L261" s="173">
        <v>-230074.78</v>
      </c>
      <c r="M261" s="165" t="s">
        <v>1096</v>
      </c>
      <c r="N261" s="173">
        <v>-2427249.06</v>
      </c>
      <c r="O261" s="173">
        <v>24070.59</v>
      </c>
      <c r="P261" s="174">
        <v>-267485.82</v>
      </c>
      <c r="Q261" s="173">
        <v>-2670664.29</v>
      </c>
      <c r="R261" s="173">
        <v>-243415.23</v>
      </c>
    </row>
    <row r="262" spans="1:18" x14ac:dyDescent="0.25">
      <c r="A262" s="40" t="s">
        <v>1097</v>
      </c>
      <c r="B262" s="175">
        <v>-1632722.93</v>
      </c>
      <c r="C262" s="175">
        <v>0</v>
      </c>
      <c r="D262" s="176">
        <v>-165447.71</v>
      </c>
      <c r="E262" s="175">
        <v>-1798170.64</v>
      </c>
      <c r="F262" s="175">
        <v>-165447.71</v>
      </c>
      <c r="G262" s="40" t="s">
        <v>1097</v>
      </c>
      <c r="H262" s="175">
        <v>-1798170.64</v>
      </c>
      <c r="I262" s="175">
        <v>4217.2</v>
      </c>
      <c r="J262" s="176">
        <v>-209075.73</v>
      </c>
      <c r="K262" s="175">
        <v>-2003029.17</v>
      </c>
      <c r="L262" s="175">
        <v>-204858.53</v>
      </c>
      <c r="M262" s="40" t="s">
        <v>1097</v>
      </c>
      <c r="N262" s="175">
        <v>-2003029.17</v>
      </c>
      <c r="O262" s="175">
        <v>22992.799999999999</v>
      </c>
      <c r="P262" s="176">
        <v>-231390.5</v>
      </c>
      <c r="Q262" s="175">
        <v>-2211426.87</v>
      </c>
      <c r="R262" s="175">
        <v>-208397.7</v>
      </c>
    </row>
    <row r="263" spans="1:18" x14ac:dyDescent="0.25">
      <c r="A263" s="40" t="s">
        <v>1098</v>
      </c>
      <c r="B263" s="175">
        <v>-327520.38</v>
      </c>
      <c r="C263" s="175">
        <v>52554.400000000001</v>
      </c>
      <c r="D263" s="176">
        <v>-124037.66</v>
      </c>
      <c r="E263" s="175">
        <v>-399003.64</v>
      </c>
      <c r="F263" s="175">
        <v>-71483.259999999995</v>
      </c>
      <c r="G263" s="40" t="s">
        <v>1098</v>
      </c>
      <c r="H263" s="175">
        <v>-399003.64</v>
      </c>
      <c r="I263" s="175">
        <v>0</v>
      </c>
      <c r="J263" s="176">
        <v>-25216.25</v>
      </c>
      <c r="K263" s="175">
        <v>-424219.89</v>
      </c>
      <c r="L263" s="175">
        <v>-25216.25</v>
      </c>
      <c r="M263" s="40" t="s">
        <v>1098</v>
      </c>
      <c r="N263" s="175">
        <v>-424219.89</v>
      </c>
      <c r="O263" s="175">
        <v>1077.79</v>
      </c>
      <c r="P263" s="176">
        <v>-36095.32</v>
      </c>
      <c r="Q263" s="175">
        <v>-459237.42</v>
      </c>
      <c r="R263" s="175">
        <v>-35017.53</v>
      </c>
    </row>
    <row r="264" spans="1:18" x14ac:dyDescent="0.25">
      <c r="A264" s="165" t="s">
        <v>1099</v>
      </c>
      <c r="B264" s="173">
        <v>-702179.55</v>
      </c>
      <c r="C264" s="173">
        <v>0</v>
      </c>
      <c r="D264" s="174">
        <v>-380999.52</v>
      </c>
      <c r="E264" s="173">
        <v>-1083179.07</v>
      </c>
      <c r="F264" s="173">
        <v>-380999.52</v>
      </c>
      <c r="G264" s="165" t="s">
        <v>1099</v>
      </c>
      <c r="H264" s="173">
        <v>-1083179.07</v>
      </c>
      <c r="I264" s="173">
        <v>2000</v>
      </c>
      <c r="J264" s="174">
        <v>-438246.17</v>
      </c>
      <c r="K264" s="173">
        <v>-1519425.24</v>
      </c>
      <c r="L264" s="173">
        <v>-436246.17</v>
      </c>
      <c r="M264" s="165" t="s">
        <v>1099</v>
      </c>
      <c r="N264" s="173">
        <v>-1519425.24</v>
      </c>
      <c r="O264" s="173">
        <v>0</v>
      </c>
      <c r="P264" s="174">
        <v>-276856.25</v>
      </c>
      <c r="Q264" s="173">
        <v>-1796281.49</v>
      </c>
      <c r="R264" s="173">
        <v>-276856.25</v>
      </c>
    </row>
    <row r="265" spans="1:18" x14ac:dyDescent="0.25">
      <c r="A265" s="40" t="s">
        <v>1100</v>
      </c>
      <c r="B265" s="175">
        <v>-520074.85</v>
      </c>
      <c r="C265" s="175">
        <v>0</v>
      </c>
      <c r="D265" s="176">
        <v>-283560</v>
      </c>
      <c r="E265" s="175">
        <v>-803634.85</v>
      </c>
      <c r="F265" s="175">
        <v>-283560</v>
      </c>
      <c r="G265" s="40" t="s">
        <v>1100</v>
      </c>
      <c r="H265" s="175">
        <v>-803634.85</v>
      </c>
      <c r="I265" s="175">
        <v>2000</v>
      </c>
      <c r="J265" s="176">
        <v>-122050</v>
      </c>
      <c r="K265" s="175">
        <v>-923684.85</v>
      </c>
      <c r="L265" s="175">
        <v>-120050</v>
      </c>
      <c r="M265" s="40" t="s">
        <v>1100</v>
      </c>
      <c r="N265" s="175">
        <v>-923684.85</v>
      </c>
      <c r="O265" s="175">
        <v>0</v>
      </c>
      <c r="P265" s="176">
        <v>-98702.5</v>
      </c>
      <c r="Q265" s="175">
        <v>-1022387.35</v>
      </c>
      <c r="R265" s="175">
        <v>-98702.5</v>
      </c>
    </row>
    <row r="266" spans="1:18" x14ac:dyDescent="0.25">
      <c r="A266" s="40" t="s">
        <v>1101</v>
      </c>
      <c r="B266" s="175">
        <v>-62838.8</v>
      </c>
      <c r="C266" s="180">
        <v>0</v>
      </c>
      <c r="D266" s="176">
        <v>-84768.72</v>
      </c>
      <c r="E266" s="175">
        <v>-147607.51999999999</v>
      </c>
      <c r="F266" s="175">
        <v>-84768.72</v>
      </c>
      <c r="G266" s="40" t="s">
        <v>1101</v>
      </c>
      <c r="H266" s="175">
        <v>-147607.51999999999</v>
      </c>
      <c r="I266" s="180">
        <v>0</v>
      </c>
      <c r="J266" s="176">
        <v>-269341.5</v>
      </c>
      <c r="K266" s="175">
        <v>-416949.02</v>
      </c>
      <c r="L266" s="175">
        <v>-269341.5</v>
      </c>
      <c r="M266" s="40" t="s">
        <v>1101</v>
      </c>
      <c r="N266" s="175">
        <v>-416949.02</v>
      </c>
      <c r="O266" s="180">
        <v>0</v>
      </c>
      <c r="P266" s="176">
        <v>-135791.17000000001</v>
      </c>
      <c r="Q266" s="175">
        <v>-552740.18999999994</v>
      </c>
      <c r="R266" s="175">
        <v>-135791.17000000001</v>
      </c>
    </row>
    <row r="267" spans="1:18" x14ac:dyDescent="0.25">
      <c r="A267" s="40" t="s">
        <v>1102</v>
      </c>
      <c r="B267" s="175">
        <v>-112676.73</v>
      </c>
      <c r="C267" s="175">
        <v>0</v>
      </c>
      <c r="D267" s="176">
        <v>-12670.8</v>
      </c>
      <c r="E267" s="175">
        <v>-125347.53</v>
      </c>
      <c r="F267" s="175">
        <v>-12670.8</v>
      </c>
      <c r="G267" s="40" t="s">
        <v>1102</v>
      </c>
      <c r="H267" s="175">
        <v>-125347.53</v>
      </c>
      <c r="I267" s="175">
        <v>0</v>
      </c>
      <c r="J267" s="176">
        <v>-46854.67</v>
      </c>
      <c r="K267" s="175">
        <v>-172202.2</v>
      </c>
      <c r="L267" s="175">
        <v>-46854.67</v>
      </c>
      <c r="M267" s="40" t="s">
        <v>1102</v>
      </c>
      <c r="N267" s="175">
        <v>-172202.2</v>
      </c>
      <c r="O267" s="175">
        <v>0</v>
      </c>
      <c r="P267" s="176">
        <v>-42362.58</v>
      </c>
      <c r="Q267" s="175">
        <v>-214564.78</v>
      </c>
      <c r="R267" s="175">
        <v>-42362.58</v>
      </c>
    </row>
    <row r="268" spans="1:18" x14ac:dyDescent="0.25">
      <c r="A268" s="40" t="s">
        <v>1103</v>
      </c>
      <c r="B268" s="175">
        <v>-5483.27</v>
      </c>
      <c r="C268" s="175">
        <v>0</v>
      </c>
      <c r="D268" s="176">
        <v>0</v>
      </c>
      <c r="E268" s="175">
        <v>-5483.27</v>
      </c>
      <c r="F268" s="175">
        <v>0</v>
      </c>
      <c r="G268" s="40" t="s">
        <v>1103</v>
      </c>
      <c r="H268" s="175">
        <v>-5483.27</v>
      </c>
      <c r="I268" s="175">
        <v>0</v>
      </c>
      <c r="J268" s="176">
        <v>0</v>
      </c>
      <c r="K268" s="175">
        <v>-5483.27</v>
      </c>
      <c r="L268" s="175">
        <v>0</v>
      </c>
      <c r="M268" s="40" t="s">
        <v>1103</v>
      </c>
      <c r="N268" s="175">
        <v>-5483.27</v>
      </c>
      <c r="O268" s="175">
        <v>0</v>
      </c>
      <c r="P268" s="176">
        <v>0</v>
      </c>
      <c r="Q268" s="175">
        <v>-5483.27</v>
      </c>
      <c r="R268" s="175">
        <v>0</v>
      </c>
    </row>
    <row r="269" spans="1:18" x14ac:dyDescent="0.25">
      <c r="A269" s="40" t="s">
        <v>1212</v>
      </c>
      <c r="B269" s="175">
        <v>-1105.9000000000001</v>
      </c>
      <c r="C269" s="180">
        <v>0</v>
      </c>
      <c r="D269" s="176">
        <v>0</v>
      </c>
      <c r="E269" s="175">
        <v>-1105.9000000000001</v>
      </c>
      <c r="F269" s="175">
        <v>0</v>
      </c>
      <c r="G269" s="40" t="s">
        <v>1212</v>
      </c>
      <c r="H269" s="175">
        <v>-1105.9000000000001</v>
      </c>
      <c r="I269" s="180">
        <v>0</v>
      </c>
      <c r="J269" s="176">
        <v>0</v>
      </c>
      <c r="K269" s="175">
        <v>-1105.9000000000001</v>
      </c>
      <c r="L269" s="175">
        <v>0</v>
      </c>
      <c r="M269" s="40" t="s">
        <v>1212</v>
      </c>
      <c r="N269" s="175">
        <v>-1105.9000000000001</v>
      </c>
      <c r="O269" s="180">
        <v>0</v>
      </c>
      <c r="P269" s="176">
        <v>0</v>
      </c>
      <c r="Q269" s="175">
        <v>-1105.9000000000001</v>
      </c>
      <c r="R269" s="175">
        <v>0</v>
      </c>
    </row>
    <row r="270" spans="1:18" x14ac:dyDescent="0.25">
      <c r="A270" s="165" t="s">
        <v>1104</v>
      </c>
      <c r="B270" s="173">
        <v>-1036614220</v>
      </c>
      <c r="C270" s="179">
        <v>0</v>
      </c>
      <c r="D270" s="174">
        <v>-99847689</v>
      </c>
      <c r="E270" s="173">
        <v>-1136461909</v>
      </c>
      <c r="F270" s="173">
        <v>-99847689</v>
      </c>
      <c r="G270" s="165" t="s">
        <v>1104</v>
      </c>
      <c r="H270" s="173">
        <v>-1136461909</v>
      </c>
      <c r="I270" s="179">
        <v>0</v>
      </c>
      <c r="J270" s="174">
        <v>-94718910</v>
      </c>
      <c r="K270" s="173">
        <v>-1231180819</v>
      </c>
      <c r="L270" s="173">
        <v>-94718910</v>
      </c>
      <c r="M270" s="165" t="s">
        <v>1104</v>
      </c>
      <c r="N270" s="173">
        <v>-1231180819</v>
      </c>
      <c r="O270" s="179">
        <v>0</v>
      </c>
      <c r="P270" s="174">
        <v>-228845336</v>
      </c>
      <c r="Q270" s="173">
        <v>-1460026155</v>
      </c>
      <c r="R270" s="173">
        <v>-228845336</v>
      </c>
    </row>
    <row r="271" spans="1:18" x14ac:dyDescent="0.25">
      <c r="A271" s="165" t="s">
        <v>569</v>
      </c>
      <c r="B271" s="173">
        <v>-1036614220</v>
      </c>
      <c r="C271" s="179">
        <v>0</v>
      </c>
      <c r="D271" s="174">
        <v>-99847689</v>
      </c>
      <c r="E271" s="173">
        <v>-1136461909</v>
      </c>
      <c r="F271" s="173">
        <v>-99847689</v>
      </c>
      <c r="G271" s="165" t="s">
        <v>569</v>
      </c>
      <c r="H271" s="173">
        <v>-1136461909</v>
      </c>
      <c r="I271" s="179">
        <v>0</v>
      </c>
      <c r="J271" s="174">
        <v>-94718910</v>
      </c>
      <c r="K271" s="173">
        <v>-1231180819</v>
      </c>
      <c r="L271" s="173">
        <v>-94718910</v>
      </c>
      <c r="M271" s="165" t="s">
        <v>569</v>
      </c>
      <c r="N271" s="173">
        <v>-1231180819</v>
      </c>
      <c r="O271" s="179">
        <v>0</v>
      </c>
      <c r="P271" s="174">
        <v>-228845336</v>
      </c>
      <c r="Q271" s="173">
        <v>-1460026155</v>
      </c>
      <c r="R271" s="173">
        <v>-228845336</v>
      </c>
    </row>
    <row r="272" spans="1:18" x14ac:dyDescent="0.25">
      <c r="A272" s="165" t="s">
        <v>570</v>
      </c>
      <c r="B272" s="173">
        <v>-1036614220</v>
      </c>
      <c r="C272" s="179">
        <v>0</v>
      </c>
      <c r="D272" s="174">
        <v>-99847689</v>
      </c>
      <c r="E272" s="173">
        <v>-1136461909</v>
      </c>
      <c r="F272" s="173">
        <v>-99847689</v>
      </c>
      <c r="G272" s="165" t="s">
        <v>570</v>
      </c>
      <c r="H272" s="173">
        <v>-1136461909</v>
      </c>
      <c r="I272" s="179">
        <v>0</v>
      </c>
      <c r="J272" s="174">
        <v>-94718910</v>
      </c>
      <c r="K272" s="173">
        <v>-1231180819</v>
      </c>
      <c r="L272" s="173">
        <v>-94718910</v>
      </c>
      <c r="M272" s="165" t="s">
        <v>570</v>
      </c>
      <c r="N272" s="173">
        <v>-1231180819</v>
      </c>
      <c r="O272" s="179">
        <v>0</v>
      </c>
      <c r="P272" s="174">
        <v>-228845336</v>
      </c>
      <c r="Q272" s="173">
        <v>-1460026155</v>
      </c>
      <c r="R272" s="173">
        <v>-228845336</v>
      </c>
    </row>
    <row r="273" spans="1:18" x14ac:dyDescent="0.25">
      <c r="A273" s="40" t="s">
        <v>1105</v>
      </c>
      <c r="B273" s="175">
        <v>-787195869</v>
      </c>
      <c r="C273" s="180">
        <v>0</v>
      </c>
      <c r="D273" s="176">
        <v>-81177798</v>
      </c>
      <c r="E273" s="175">
        <v>-868373667</v>
      </c>
      <c r="F273" s="175">
        <v>-81177798</v>
      </c>
      <c r="G273" s="40" t="s">
        <v>1105</v>
      </c>
      <c r="H273" s="175">
        <v>-868373667</v>
      </c>
      <c r="I273" s="180">
        <v>0</v>
      </c>
      <c r="J273" s="176">
        <v>-81158019</v>
      </c>
      <c r="K273" s="175">
        <v>-949531686</v>
      </c>
      <c r="L273" s="175">
        <v>-81158019</v>
      </c>
      <c r="M273" s="40" t="s">
        <v>1105</v>
      </c>
      <c r="N273" s="175">
        <v>-949531686</v>
      </c>
      <c r="O273" s="180">
        <v>0</v>
      </c>
      <c r="P273" s="176">
        <v>-181701821</v>
      </c>
      <c r="Q273" s="175">
        <v>-1131233507</v>
      </c>
      <c r="R273" s="175">
        <v>-181701821</v>
      </c>
    </row>
    <row r="274" spans="1:18" x14ac:dyDescent="0.25">
      <c r="A274" s="40" t="s">
        <v>1106</v>
      </c>
      <c r="B274" s="175">
        <v>-45459889</v>
      </c>
      <c r="C274" s="180">
        <v>0</v>
      </c>
      <c r="D274" s="176">
        <v>-2344825</v>
      </c>
      <c r="E274" s="175">
        <v>-47804714</v>
      </c>
      <c r="F274" s="175">
        <v>-2344825</v>
      </c>
      <c r="G274" s="40" t="s">
        <v>1106</v>
      </c>
      <c r="H274" s="175">
        <v>-47804714</v>
      </c>
      <c r="I274" s="180">
        <v>0</v>
      </c>
      <c r="J274" s="176">
        <v>-2144825</v>
      </c>
      <c r="K274" s="175">
        <v>-49949539</v>
      </c>
      <c r="L274" s="175">
        <v>-2144825</v>
      </c>
      <c r="M274" s="40" t="s">
        <v>1106</v>
      </c>
      <c r="N274" s="175">
        <v>-49949539</v>
      </c>
      <c r="O274" s="180">
        <v>0</v>
      </c>
      <c r="P274" s="176">
        <v>-2124261</v>
      </c>
      <c r="Q274" s="175">
        <v>-52073800</v>
      </c>
      <c r="R274" s="175">
        <v>-2124261</v>
      </c>
    </row>
    <row r="275" spans="1:18" x14ac:dyDescent="0.25">
      <c r="A275" s="40" t="s">
        <v>1107</v>
      </c>
      <c r="B275" s="175">
        <v>-154269293</v>
      </c>
      <c r="C275" s="180">
        <v>0</v>
      </c>
      <c r="D275" s="176">
        <v>-11609244</v>
      </c>
      <c r="E275" s="175">
        <v>-165878537</v>
      </c>
      <c r="F275" s="175">
        <v>-11609244</v>
      </c>
      <c r="G275" s="40" t="s">
        <v>1107</v>
      </c>
      <c r="H275" s="175">
        <v>-165878537</v>
      </c>
      <c r="I275" s="180">
        <v>0</v>
      </c>
      <c r="J275" s="176">
        <v>-6701244</v>
      </c>
      <c r="K275" s="175">
        <v>-172579781</v>
      </c>
      <c r="L275" s="175">
        <v>-6701244</v>
      </c>
      <c r="M275" s="40" t="s">
        <v>1107</v>
      </c>
      <c r="N275" s="175">
        <v>-172579781</v>
      </c>
      <c r="O275" s="180">
        <v>0</v>
      </c>
      <c r="P275" s="176">
        <v>-9746864</v>
      </c>
      <c r="Q275" s="175">
        <v>-182326645</v>
      </c>
      <c r="R275" s="175">
        <v>-9746864</v>
      </c>
    </row>
    <row r="276" spans="1:18" x14ac:dyDescent="0.25">
      <c r="A276" s="40" t="s">
        <v>1108</v>
      </c>
      <c r="B276" s="175">
        <v>-3304579</v>
      </c>
      <c r="C276" s="180">
        <v>0</v>
      </c>
      <c r="D276" s="176">
        <v>-224901</v>
      </c>
      <c r="E276" s="175">
        <v>-3529480</v>
      </c>
      <c r="F276" s="175">
        <v>-224901</v>
      </c>
      <c r="G276" s="40" t="s">
        <v>1108</v>
      </c>
      <c r="H276" s="175">
        <v>-3529480</v>
      </c>
      <c r="I276" s="180">
        <v>0</v>
      </c>
      <c r="J276" s="176">
        <v>-224901</v>
      </c>
      <c r="K276" s="175">
        <v>-3754381</v>
      </c>
      <c r="L276" s="175">
        <v>-224901</v>
      </c>
      <c r="M276" s="40" t="s">
        <v>1108</v>
      </c>
      <c r="N276" s="175">
        <v>-3754381</v>
      </c>
      <c r="O276" s="180">
        <v>0</v>
      </c>
      <c r="P276" s="176">
        <v>-224901</v>
      </c>
      <c r="Q276" s="175">
        <v>-3979282</v>
      </c>
      <c r="R276" s="175">
        <v>-224901</v>
      </c>
    </row>
    <row r="277" spans="1:18" x14ac:dyDescent="0.25">
      <c r="A277" s="40" t="s">
        <v>1109</v>
      </c>
      <c r="B277" s="175">
        <v>-3960850</v>
      </c>
      <c r="C277" s="180">
        <v>0</v>
      </c>
      <c r="D277" s="176">
        <v>0</v>
      </c>
      <c r="E277" s="175">
        <v>-3960850</v>
      </c>
      <c r="F277" s="175">
        <v>0</v>
      </c>
      <c r="G277" s="40" t="s">
        <v>1109</v>
      </c>
      <c r="H277" s="175">
        <v>-3960850</v>
      </c>
      <c r="I277" s="180">
        <v>0</v>
      </c>
      <c r="J277" s="176">
        <v>0</v>
      </c>
      <c r="K277" s="175">
        <v>-3960850</v>
      </c>
      <c r="L277" s="175">
        <v>0</v>
      </c>
      <c r="M277" s="40" t="s">
        <v>1109</v>
      </c>
      <c r="N277" s="175">
        <v>-3960850</v>
      </c>
      <c r="O277" s="180">
        <v>0</v>
      </c>
      <c r="P277" s="176">
        <v>0</v>
      </c>
      <c r="Q277" s="175">
        <v>-3960850</v>
      </c>
      <c r="R277" s="175">
        <v>0</v>
      </c>
    </row>
    <row r="278" spans="1:18" x14ac:dyDescent="0.25">
      <c r="A278" s="40" t="s">
        <v>1110</v>
      </c>
      <c r="B278" s="175">
        <v>-500000</v>
      </c>
      <c r="C278" s="180">
        <v>0</v>
      </c>
      <c r="D278" s="176">
        <v>0</v>
      </c>
      <c r="E278" s="175">
        <v>-500000</v>
      </c>
      <c r="F278" s="175">
        <v>0</v>
      </c>
      <c r="G278" s="40" t="s">
        <v>1110</v>
      </c>
      <c r="H278" s="175">
        <v>-500000</v>
      </c>
      <c r="I278" s="180">
        <v>0</v>
      </c>
      <c r="J278" s="176">
        <v>0</v>
      </c>
      <c r="K278" s="175">
        <v>-500000</v>
      </c>
      <c r="L278" s="175">
        <v>0</v>
      </c>
      <c r="M278" s="40" t="s">
        <v>1110</v>
      </c>
      <c r="N278" s="175">
        <v>-500000</v>
      </c>
      <c r="O278" s="180">
        <v>0</v>
      </c>
      <c r="P278" s="176">
        <v>0</v>
      </c>
      <c r="Q278" s="175">
        <v>-500000</v>
      </c>
      <c r="R278" s="175">
        <v>0</v>
      </c>
    </row>
    <row r="279" spans="1:18" x14ac:dyDescent="0.25">
      <c r="A279" s="40" t="s">
        <v>1111</v>
      </c>
      <c r="B279" s="175">
        <v>-41923740</v>
      </c>
      <c r="C279" s="180">
        <v>0</v>
      </c>
      <c r="D279" s="176">
        <v>-4490921</v>
      </c>
      <c r="E279" s="175">
        <v>-46414661</v>
      </c>
      <c r="F279" s="175">
        <v>-4490921</v>
      </c>
      <c r="G279" s="40" t="s">
        <v>1111</v>
      </c>
      <c r="H279" s="175">
        <v>-46414661</v>
      </c>
      <c r="I279" s="180">
        <v>0</v>
      </c>
      <c r="J279" s="176">
        <v>-4489921</v>
      </c>
      <c r="K279" s="175">
        <v>-50904582</v>
      </c>
      <c r="L279" s="175">
        <v>-4489921</v>
      </c>
      <c r="M279" s="40" t="s">
        <v>1111</v>
      </c>
      <c r="N279" s="175">
        <v>-50904582</v>
      </c>
      <c r="O279" s="180">
        <v>0</v>
      </c>
      <c r="P279" s="176">
        <v>-35047489</v>
      </c>
      <c r="Q279" s="175">
        <v>-85952071</v>
      </c>
      <c r="R279" s="175">
        <v>-35047489</v>
      </c>
    </row>
    <row r="280" spans="1:18" x14ac:dyDescent="0.25">
      <c r="A280" s="165" t="s">
        <v>1112</v>
      </c>
      <c r="B280" s="173">
        <v>-3672867.79</v>
      </c>
      <c r="C280" s="173">
        <v>518033.77</v>
      </c>
      <c r="D280" s="174">
        <v>-921120.85</v>
      </c>
      <c r="E280" s="173">
        <v>-4075954.87</v>
      </c>
      <c r="F280" s="173">
        <v>-403087.08</v>
      </c>
      <c r="G280" s="165" t="s">
        <v>1112</v>
      </c>
      <c r="H280" s="173">
        <v>-4075954.87</v>
      </c>
      <c r="I280" s="173">
        <v>614819.86</v>
      </c>
      <c r="J280" s="174">
        <v>-355226.37</v>
      </c>
      <c r="K280" s="173">
        <v>-3816361.38</v>
      </c>
      <c r="L280" s="173">
        <v>259593.49</v>
      </c>
      <c r="M280" s="165" t="s">
        <v>1112</v>
      </c>
      <c r="N280" s="173">
        <v>-3816361.38</v>
      </c>
      <c r="O280" s="173">
        <v>553282.71</v>
      </c>
      <c r="P280" s="174">
        <v>-402658.15</v>
      </c>
      <c r="Q280" s="173">
        <v>-3665736.82</v>
      </c>
      <c r="R280" s="173">
        <v>150624.56</v>
      </c>
    </row>
    <row r="281" spans="1:18" x14ac:dyDescent="0.25">
      <c r="A281" s="165" t="s">
        <v>1113</v>
      </c>
      <c r="B281" s="173">
        <v>-3672867.79</v>
      </c>
      <c r="C281" s="173">
        <v>518033.77</v>
      </c>
      <c r="D281" s="174">
        <v>-921120.85</v>
      </c>
      <c r="E281" s="173">
        <v>-4075954.87</v>
      </c>
      <c r="F281" s="173">
        <v>-403087.08</v>
      </c>
      <c r="G281" s="165" t="s">
        <v>1113</v>
      </c>
      <c r="H281" s="173">
        <v>-4075954.87</v>
      </c>
      <c r="I281" s="173">
        <v>614819.86</v>
      </c>
      <c r="J281" s="174">
        <v>-355226.37</v>
      </c>
      <c r="K281" s="173">
        <v>-3816361.38</v>
      </c>
      <c r="L281" s="173">
        <v>259593.49</v>
      </c>
      <c r="M281" s="165" t="s">
        <v>1113</v>
      </c>
      <c r="N281" s="173">
        <v>-3816361.38</v>
      </c>
      <c r="O281" s="173">
        <v>553282.71</v>
      </c>
      <c r="P281" s="174">
        <v>-402658.15</v>
      </c>
      <c r="Q281" s="173">
        <v>-3665736.82</v>
      </c>
      <c r="R281" s="173">
        <v>150624.56</v>
      </c>
    </row>
    <row r="282" spans="1:18" x14ac:dyDescent="0.25">
      <c r="A282" s="165" t="s">
        <v>1114</v>
      </c>
      <c r="B282" s="173">
        <v>-249252.12</v>
      </c>
      <c r="C282" s="173">
        <v>249252.12</v>
      </c>
      <c r="D282" s="174">
        <v>-243887.89</v>
      </c>
      <c r="E282" s="173">
        <v>-243887.89</v>
      </c>
      <c r="F282" s="173">
        <v>5364.23</v>
      </c>
      <c r="G282" s="165" t="s">
        <v>1114</v>
      </c>
      <c r="H282" s="173">
        <v>-243887.89</v>
      </c>
      <c r="I282" s="173">
        <v>243887.89</v>
      </c>
      <c r="J282" s="174">
        <v>-258846.44</v>
      </c>
      <c r="K282" s="173">
        <v>-258846.44</v>
      </c>
      <c r="L282" s="173">
        <v>-14958.55</v>
      </c>
      <c r="M282" s="165" t="s">
        <v>1114</v>
      </c>
      <c r="N282" s="173">
        <v>-258846.44</v>
      </c>
      <c r="O282" s="173">
        <v>258846.44</v>
      </c>
      <c r="P282" s="174">
        <v>-259173.4</v>
      </c>
      <c r="Q282" s="173">
        <v>-259173.4</v>
      </c>
      <c r="R282" s="173">
        <v>-326.95999999999998</v>
      </c>
    </row>
    <row r="283" spans="1:18" x14ac:dyDescent="0.25">
      <c r="A283" s="40" t="s">
        <v>1115</v>
      </c>
      <c r="B283" s="175">
        <v>-249252.12</v>
      </c>
      <c r="C283" s="175">
        <v>249252.12</v>
      </c>
      <c r="D283" s="176">
        <v>-243887.89</v>
      </c>
      <c r="E283" s="175">
        <v>-243887.89</v>
      </c>
      <c r="F283" s="175">
        <v>5364.23</v>
      </c>
      <c r="G283" s="40" t="s">
        <v>1115</v>
      </c>
      <c r="H283" s="175">
        <v>-243887.89</v>
      </c>
      <c r="I283" s="175">
        <v>243887.89</v>
      </c>
      <c r="J283" s="176">
        <v>-258846.44</v>
      </c>
      <c r="K283" s="175">
        <v>-258846.44</v>
      </c>
      <c r="L283" s="175">
        <v>-14958.55</v>
      </c>
      <c r="M283" s="40" t="s">
        <v>1115</v>
      </c>
      <c r="N283" s="175">
        <v>-258846.44</v>
      </c>
      <c r="O283" s="175">
        <v>258846.44</v>
      </c>
      <c r="P283" s="176">
        <v>-259173.4</v>
      </c>
      <c r="Q283" s="175">
        <v>-259173.4</v>
      </c>
      <c r="R283" s="175">
        <v>-326.95999999999998</v>
      </c>
    </row>
    <row r="284" spans="1:18" x14ac:dyDescent="0.25">
      <c r="A284" s="165" t="s">
        <v>1116</v>
      </c>
      <c r="B284" s="173">
        <v>-3423615.67</v>
      </c>
      <c r="C284" s="173">
        <v>268781.65000000002</v>
      </c>
      <c r="D284" s="174">
        <v>-677232.96</v>
      </c>
      <c r="E284" s="173">
        <v>-3832066.98</v>
      </c>
      <c r="F284" s="173">
        <v>-408451.31</v>
      </c>
      <c r="G284" s="165" t="s">
        <v>1116</v>
      </c>
      <c r="H284" s="173">
        <v>-3832066.98</v>
      </c>
      <c r="I284" s="173">
        <v>370931.97</v>
      </c>
      <c r="J284" s="174">
        <v>-96379.93</v>
      </c>
      <c r="K284" s="173">
        <v>-3557514.94</v>
      </c>
      <c r="L284" s="173">
        <v>274552.03999999998</v>
      </c>
      <c r="M284" s="165" t="s">
        <v>1116</v>
      </c>
      <c r="N284" s="173">
        <v>-3557514.94</v>
      </c>
      <c r="O284" s="173">
        <v>294436.27</v>
      </c>
      <c r="P284" s="174">
        <v>-143484.75</v>
      </c>
      <c r="Q284" s="173">
        <v>-3406563.42</v>
      </c>
      <c r="R284" s="173">
        <v>150951.51999999999</v>
      </c>
    </row>
    <row r="285" spans="1:18" x14ac:dyDescent="0.25">
      <c r="A285" s="40" t="s">
        <v>1213</v>
      </c>
      <c r="B285" s="175">
        <v>-3379810</v>
      </c>
      <c r="C285" s="180">
        <v>0</v>
      </c>
      <c r="D285" s="176">
        <v>0</v>
      </c>
      <c r="E285" s="175">
        <v>-3379810</v>
      </c>
      <c r="F285" s="175">
        <v>0</v>
      </c>
      <c r="G285" s="40" t="s">
        <v>1213</v>
      </c>
      <c r="H285" s="175">
        <v>-3379810</v>
      </c>
      <c r="I285" s="180">
        <v>0</v>
      </c>
      <c r="J285" s="176">
        <v>0</v>
      </c>
      <c r="K285" s="175">
        <v>-3379810</v>
      </c>
      <c r="L285" s="175">
        <v>0</v>
      </c>
      <c r="M285" s="40" t="s">
        <v>1213</v>
      </c>
      <c r="N285" s="175">
        <v>-3379810</v>
      </c>
      <c r="O285" s="180">
        <v>0</v>
      </c>
      <c r="P285" s="176">
        <v>0</v>
      </c>
      <c r="Q285" s="175">
        <v>-3379810</v>
      </c>
      <c r="R285" s="175">
        <v>0</v>
      </c>
    </row>
    <row r="286" spans="1:18" x14ac:dyDescent="0.25">
      <c r="A286" s="40" t="s">
        <v>1117</v>
      </c>
      <c r="B286" s="175">
        <v>-43805.67</v>
      </c>
      <c r="C286" s="175">
        <v>268781.65000000002</v>
      </c>
      <c r="D286" s="176">
        <v>-677232.96</v>
      </c>
      <c r="E286" s="175">
        <v>-452256.98</v>
      </c>
      <c r="F286" s="175">
        <v>-408451.31</v>
      </c>
      <c r="G286" s="40" t="s">
        <v>1117</v>
      </c>
      <c r="H286" s="175">
        <v>-452256.98</v>
      </c>
      <c r="I286" s="175">
        <v>370931.97</v>
      </c>
      <c r="J286" s="176">
        <v>-96379.93</v>
      </c>
      <c r="K286" s="175">
        <v>-177704.94</v>
      </c>
      <c r="L286" s="175">
        <v>274552.03999999998</v>
      </c>
      <c r="M286" s="40" t="s">
        <v>1117</v>
      </c>
      <c r="N286" s="175">
        <v>-177704.94</v>
      </c>
      <c r="O286" s="175">
        <v>294436.27</v>
      </c>
      <c r="P286" s="176">
        <v>-143484.75</v>
      </c>
      <c r="Q286" s="175">
        <v>-26753.42</v>
      </c>
      <c r="R286" s="175">
        <v>150951.51999999999</v>
      </c>
    </row>
    <row r="287" spans="1:18" x14ac:dyDescent="0.25">
      <c r="A287" s="165" t="s">
        <v>571</v>
      </c>
      <c r="B287" s="173">
        <v>973669070.45000005</v>
      </c>
      <c r="C287" s="173">
        <v>114379054.53</v>
      </c>
      <c r="D287" s="174">
        <v>-365010.97</v>
      </c>
      <c r="E287" s="173">
        <v>1087683114.01</v>
      </c>
      <c r="F287" s="173">
        <v>114014043.56</v>
      </c>
      <c r="G287" s="165" t="s">
        <v>571</v>
      </c>
      <c r="H287" s="173">
        <v>1087683114.01</v>
      </c>
      <c r="I287" s="173">
        <v>113904547.11</v>
      </c>
      <c r="J287" s="174">
        <v>-1241920.02</v>
      </c>
      <c r="K287" s="173">
        <v>1200345741.0999999</v>
      </c>
      <c r="L287" s="173">
        <v>112662627.09</v>
      </c>
      <c r="M287" s="165" t="s">
        <v>571</v>
      </c>
      <c r="N287" s="173">
        <v>1200345741.0999999</v>
      </c>
      <c r="O287" s="173">
        <v>452946607.81</v>
      </c>
      <c r="P287" s="174">
        <v>-1123254.8600000001</v>
      </c>
      <c r="Q287" s="173">
        <v>1652169094.05</v>
      </c>
      <c r="R287" s="173">
        <v>451823352.94999999</v>
      </c>
    </row>
    <row r="288" spans="1:18" x14ac:dyDescent="0.25">
      <c r="A288" s="165" t="s">
        <v>572</v>
      </c>
      <c r="B288" s="173">
        <v>886245087.46000004</v>
      </c>
      <c r="C288" s="173">
        <v>104603498.76000001</v>
      </c>
      <c r="D288" s="174">
        <v>-338460.5</v>
      </c>
      <c r="E288" s="173">
        <v>990510125.72000003</v>
      </c>
      <c r="F288" s="173">
        <v>104265038.26000001</v>
      </c>
      <c r="G288" s="165" t="s">
        <v>572</v>
      </c>
      <c r="H288" s="173">
        <v>990510125.72000003</v>
      </c>
      <c r="I288" s="173">
        <v>104152246.83</v>
      </c>
      <c r="J288" s="174">
        <v>-1220864.8999999999</v>
      </c>
      <c r="K288" s="173">
        <v>1093441507.6500001</v>
      </c>
      <c r="L288" s="173">
        <v>102931381.93000001</v>
      </c>
      <c r="M288" s="165" t="s">
        <v>572</v>
      </c>
      <c r="N288" s="173">
        <v>1093441507.6500001</v>
      </c>
      <c r="O288" s="173">
        <v>443041951.35000002</v>
      </c>
      <c r="P288" s="174">
        <v>-1087284.44</v>
      </c>
      <c r="Q288" s="173">
        <v>1535396174.5599999</v>
      </c>
      <c r="R288" s="173">
        <v>441954666.91000003</v>
      </c>
    </row>
    <row r="289" spans="1:18" x14ac:dyDescent="0.25">
      <c r="A289" s="165" t="s">
        <v>573</v>
      </c>
      <c r="B289" s="173">
        <v>758709899.61000001</v>
      </c>
      <c r="C289" s="173">
        <v>85040442.420000002</v>
      </c>
      <c r="D289" s="174">
        <v>-195429.84</v>
      </c>
      <c r="E289" s="173">
        <v>843554912.19000006</v>
      </c>
      <c r="F289" s="173">
        <v>84845012.579999998</v>
      </c>
      <c r="G289" s="165" t="s">
        <v>573</v>
      </c>
      <c r="H289" s="173">
        <v>843554912.19000006</v>
      </c>
      <c r="I289" s="173">
        <v>83612588.120000005</v>
      </c>
      <c r="J289" s="174">
        <v>-1016185.29</v>
      </c>
      <c r="K289" s="173">
        <v>926151315.01999998</v>
      </c>
      <c r="L289" s="173">
        <v>82596402.829999998</v>
      </c>
      <c r="M289" s="165" t="s">
        <v>573</v>
      </c>
      <c r="N289" s="173">
        <v>926151315.01999998</v>
      </c>
      <c r="O289" s="173">
        <v>387003326.23000002</v>
      </c>
      <c r="P289" s="174">
        <v>-154346.76999999999</v>
      </c>
      <c r="Q289" s="173">
        <v>1313000294.48</v>
      </c>
      <c r="R289" s="173">
        <v>386848979.45999998</v>
      </c>
    </row>
    <row r="290" spans="1:18" x14ac:dyDescent="0.25">
      <c r="A290" s="165" t="s">
        <v>1118</v>
      </c>
      <c r="B290" s="173">
        <v>217886410.13999999</v>
      </c>
      <c r="C290" s="173">
        <v>24189929.640000001</v>
      </c>
      <c r="D290" s="174">
        <v>-4614.29</v>
      </c>
      <c r="E290" s="173">
        <v>242071725.49000001</v>
      </c>
      <c r="F290" s="173">
        <v>24185315.350000001</v>
      </c>
      <c r="G290" s="165" t="s">
        <v>1118</v>
      </c>
      <c r="H290" s="173">
        <v>242071725.49000001</v>
      </c>
      <c r="I290" s="173">
        <v>24233190.829999998</v>
      </c>
      <c r="J290" s="174">
        <v>-6537.14</v>
      </c>
      <c r="K290" s="173">
        <v>266298379.18000001</v>
      </c>
      <c r="L290" s="173">
        <v>24226653.690000001</v>
      </c>
      <c r="M290" s="165" t="s">
        <v>1118</v>
      </c>
      <c r="N290" s="173">
        <v>266298379.18000001</v>
      </c>
      <c r="O290" s="173">
        <v>28729053.5</v>
      </c>
      <c r="P290" s="174">
        <v>-22081.99</v>
      </c>
      <c r="Q290" s="173">
        <v>295005350.69</v>
      </c>
      <c r="R290" s="173">
        <v>28706971.510000002</v>
      </c>
    </row>
    <row r="291" spans="1:18" x14ac:dyDescent="0.25">
      <c r="A291" s="40" t="s">
        <v>1119</v>
      </c>
      <c r="B291" s="175">
        <v>217886410.13999999</v>
      </c>
      <c r="C291" s="175">
        <v>24189929.640000001</v>
      </c>
      <c r="D291" s="176">
        <v>-4614.29</v>
      </c>
      <c r="E291" s="175">
        <v>242071725.49000001</v>
      </c>
      <c r="F291" s="175">
        <v>24185315.350000001</v>
      </c>
      <c r="G291" s="40" t="s">
        <v>1119</v>
      </c>
      <c r="H291" s="175">
        <v>242071725.49000001</v>
      </c>
      <c r="I291" s="175">
        <v>24233190.829999998</v>
      </c>
      <c r="J291" s="176">
        <v>-6537.14</v>
      </c>
      <c r="K291" s="175">
        <v>266298379.18000001</v>
      </c>
      <c r="L291" s="175">
        <v>24226653.690000001</v>
      </c>
      <c r="M291" s="40" t="s">
        <v>1119</v>
      </c>
      <c r="N291" s="175">
        <v>266298379.18000001</v>
      </c>
      <c r="O291" s="175">
        <v>28729053.5</v>
      </c>
      <c r="P291" s="176">
        <v>-22081.99</v>
      </c>
      <c r="Q291" s="175">
        <v>295005350.69</v>
      </c>
      <c r="R291" s="175">
        <v>28706971.510000002</v>
      </c>
    </row>
    <row r="292" spans="1:18" x14ac:dyDescent="0.25">
      <c r="A292" s="165" t="s">
        <v>1120</v>
      </c>
      <c r="B292" s="173">
        <v>17583337.140000001</v>
      </c>
      <c r="C292" s="173">
        <v>2322302.88</v>
      </c>
      <c r="D292" s="174">
        <v>-20331.28</v>
      </c>
      <c r="E292" s="173">
        <v>19885308.739999998</v>
      </c>
      <c r="F292" s="173">
        <v>2301971.6</v>
      </c>
      <c r="G292" s="165" t="s">
        <v>1120</v>
      </c>
      <c r="H292" s="173">
        <v>19885308.739999998</v>
      </c>
      <c r="I292" s="173">
        <v>1886266.01</v>
      </c>
      <c r="J292" s="174">
        <v>-24086.87</v>
      </c>
      <c r="K292" s="173">
        <v>21747487.879999999</v>
      </c>
      <c r="L292" s="173">
        <v>1862179.14</v>
      </c>
      <c r="M292" s="165" t="s">
        <v>1120</v>
      </c>
      <c r="N292" s="173">
        <v>21747487.879999999</v>
      </c>
      <c r="O292" s="173">
        <v>3789318.58</v>
      </c>
      <c r="P292" s="174">
        <v>-40956.949999999997</v>
      </c>
      <c r="Q292" s="173">
        <v>25495849.510000002</v>
      </c>
      <c r="R292" s="173">
        <v>3748361.63</v>
      </c>
    </row>
    <row r="293" spans="1:18" x14ac:dyDescent="0.25">
      <c r="A293" s="40" t="s">
        <v>1121</v>
      </c>
      <c r="B293" s="175">
        <v>3946777.54</v>
      </c>
      <c r="C293" s="175">
        <v>416104.33</v>
      </c>
      <c r="D293" s="176">
        <v>-20331.28</v>
      </c>
      <c r="E293" s="175">
        <v>4342550.59</v>
      </c>
      <c r="F293" s="175">
        <v>395773.05</v>
      </c>
      <c r="G293" s="40" t="s">
        <v>1121</v>
      </c>
      <c r="H293" s="175">
        <v>4342550.59</v>
      </c>
      <c r="I293" s="175">
        <v>449254.7</v>
      </c>
      <c r="J293" s="176">
        <v>-4266.46</v>
      </c>
      <c r="K293" s="175">
        <v>4787538.83</v>
      </c>
      <c r="L293" s="175">
        <v>444988.24</v>
      </c>
      <c r="M293" s="40" t="s">
        <v>1121</v>
      </c>
      <c r="N293" s="175">
        <v>4787538.83</v>
      </c>
      <c r="O293" s="175">
        <v>733386.71</v>
      </c>
      <c r="P293" s="176">
        <v>-40956.949999999997</v>
      </c>
      <c r="Q293" s="175">
        <v>5479968.5899999999</v>
      </c>
      <c r="R293" s="175">
        <v>692429.76</v>
      </c>
    </row>
    <row r="294" spans="1:18" x14ac:dyDescent="0.25">
      <c r="A294" s="40" t="s">
        <v>1272</v>
      </c>
      <c r="B294" s="175">
        <v>44310.44</v>
      </c>
      <c r="C294" s="175">
        <v>22155.22</v>
      </c>
      <c r="D294" s="177">
        <v>0</v>
      </c>
      <c r="E294" s="175">
        <v>66465.66</v>
      </c>
      <c r="F294" s="175">
        <v>22155.22</v>
      </c>
      <c r="G294" s="40" t="s">
        <v>1272</v>
      </c>
      <c r="H294" s="175">
        <v>66465.66</v>
      </c>
      <c r="I294" s="175">
        <v>22155.22</v>
      </c>
      <c r="J294" s="177">
        <v>0</v>
      </c>
      <c r="K294" s="175">
        <v>88620.88</v>
      </c>
      <c r="L294" s="175">
        <v>22155.22</v>
      </c>
      <c r="M294" s="40" t="s">
        <v>1272</v>
      </c>
      <c r="N294" s="175">
        <v>88620.88</v>
      </c>
      <c r="O294" s="175">
        <v>26471.360000000001</v>
      </c>
      <c r="P294" s="177">
        <v>0</v>
      </c>
      <c r="Q294" s="175">
        <v>115092.24</v>
      </c>
      <c r="R294" s="175">
        <v>26471.360000000001</v>
      </c>
    </row>
    <row r="295" spans="1:18" x14ac:dyDescent="0.25">
      <c r="A295" s="40" t="s">
        <v>1122</v>
      </c>
      <c r="B295" s="175">
        <v>13592249.16</v>
      </c>
      <c r="C295" s="175">
        <v>1884043.33</v>
      </c>
      <c r="D295" s="176">
        <v>0</v>
      </c>
      <c r="E295" s="175">
        <v>15476292.49</v>
      </c>
      <c r="F295" s="175">
        <v>1884043.33</v>
      </c>
      <c r="G295" s="40" t="s">
        <v>1122</v>
      </c>
      <c r="H295" s="175">
        <v>15476292.49</v>
      </c>
      <c r="I295" s="175">
        <v>1414856.09</v>
      </c>
      <c r="J295" s="176">
        <v>-19820.41</v>
      </c>
      <c r="K295" s="175">
        <v>16871328.170000002</v>
      </c>
      <c r="L295" s="175">
        <v>1395035.68</v>
      </c>
      <c r="M295" s="40" t="s">
        <v>1122</v>
      </c>
      <c r="N295" s="175">
        <v>16871328.170000002</v>
      </c>
      <c r="O295" s="175">
        <v>3029460.51</v>
      </c>
      <c r="P295" s="176">
        <v>0</v>
      </c>
      <c r="Q295" s="175">
        <v>19900788.68</v>
      </c>
      <c r="R295" s="175">
        <v>3029460.51</v>
      </c>
    </row>
    <row r="296" spans="1:18" x14ac:dyDescent="0.25">
      <c r="A296" s="165" t="s">
        <v>574</v>
      </c>
      <c r="B296" s="173">
        <v>218201288.25999999</v>
      </c>
      <c r="C296" s="173">
        <v>23267806.670000002</v>
      </c>
      <c r="D296" s="174">
        <v>-91475.76</v>
      </c>
      <c r="E296" s="173">
        <v>241377619.16999999</v>
      </c>
      <c r="F296" s="173">
        <v>23176330.91</v>
      </c>
      <c r="G296" s="165" t="s">
        <v>574</v>
      </c>
      <c r="H296" s="173">
        <v>241377619.16999999</v>
      </c>
      <c r="I296" s="173">
        <v>23338818.25</v>
      </c>
      <c r="J296" s="174">
        <v>-139768.32000000001</v>
      </c>
      <c r="K296" s="173">
        <v>264576669.09999999</v>
      </c>
      <c r="L296" s="173">
        <v>23199049.93</v>
      </c>
      <c r="M296" s="165" t="s">
        <v>574</v>
      </c>
      <c r="N296" s="173">
        <v>264576669.09999999</v>
      </c>
      <c r="O296" s="173">
        <v>146765999.30000001</v>
      </c>
      <c r="P296" s="174">
        <v>-45045.54</v>
      </c>
      <c r="Q296" s="173">
        <v>411297622.86000001</v>
      </c>
      <c r="R296" s="173">
        <v>146720953.75999999</v>
      </c>
    </row>
    <row r="297" spans="1:18" x14ac:dyDescent="0.25">
      <c r="A297" s="40" t="s">
        <v>1123</v>
      </c>
      <c r="B297" s="175">
        <v>641900.38</v>
      </c>
      <c r="C297" s="175">
        <v>71866.3</v>
      </c>
      <c r="D297" s="176">
        <v>0</v>
      </c>
      <c r="E297" s="175">
        <v>713766.68</v>
      </c>
      <c r="F297" s="175">
        <v>71866.3</v>
      </c>
      <c r="G297" s="40" t="s">
        <v>1123</v>
      </c>
      <c r="H297" s="175">
        <v>713766.68</v>
      </c>
      <c r="I297" s="175">
        <v>72027.03</v>
      </c>
      <c r="J297" s="176">
        <v>0</v>
      </c>
      <c r="K297" s="175">
        <v>785793.71</v>
      </c>
      <c r="L297" s="175">
        <v>72027.03</v>
      </c>
      <c r="M297" s="40" t="s">
        <v>1123</v>
      </c>
      <c r="N297" s="175">
        <v>785793.71</v>
      </c>
      <c r="O297" s="175">
        <v>72801.22</v>
      </c>
      <c r="P297" s="176">
        <v>0</v>
      </c>
      <c r="Q297" s="175">
        <v>858594.93</v>
      </c>
      <c r="R297" s="175">
        <v>72801.22</v>
      </c>
    </row>
    <row r="298" spans="1:18" x14ac:dyDescent="0.25">
      <c r="A298" s="40" t="s">
        <v>1124</v>
      </c>
      <c r="B298" s="175">
        <v>11913650.609999999</v>
      </c>
      <c r="C298" s="175">
        <v>33058.410000000003</v>
      </c>
      <c r="D298" s="176">
        <v>-6302.04</v>
      </c>
      <c r="E298" s="175">
        <v>11940406.98</v>
      </c>
      <c r="F298" s="175">
        <v>26756.37</v>
      </c>
      <c r="G298" s="40" t="s">
        <v>1124</v>
      </c>
      <c r="H298" s="175">
        <v>11940406.98</v>
      </c>
      <c r="I298" s="175">
        <v>44138.05</v>
      </c>
      <c r="J298" s="176">
        <v>-13404.14</v>
      </c>
      <c r="K298" s="175">
        <v>11971140.890000001</v>
      </c>
      <c r="L298" s="175">
        <v>30733.91</v>
      </c>
      <c r="M298" s="40" t="s">
        <v>1124</v>
      </c>
      <c r="N298" s="175">
        <v>11971140.890000001</v>
      </c>
      <c r="O298" s="175">
        <v>12087268.529999999</v>
      </c>
      <c r="P298" s="176">
        <v>-3725.4</v>
      </c>
      <c r="Q298" s="175">
        <v>24054684.02</v>
      </c>
      <c r="R298" s="175">
        <v>12083543.130000001</v>
      </c>
    </row>
    <row r="299" spans="1:18" x14ac:dyDescent="0.25">
      <c r="A299" s="40" t="s">
        <v>1125</v>
      </c>
      <c r="B299" s="175">
        <v>672098</v>
      </c>
      <c r="C299" s="175">
        <v>424239.74</v>
      </c>
      <c r="D299" s="176">
        <v>-82352.42</v>
      </c>
      <c r="E299" s="175">
        <v>1013985.32</v>
      </c>
      <c r="F299" s="175">
        <v>341887.32</v>
      </c>
      <c r="G299" s="40" t="s">
        <v>1125</v>
      </c>
      <c r="H299" s="175">
        <v>1013985.32</v>
      </c>
      <c r="I299" s="175">
        <v>406389.62</v>
      </c>
      <c r="J299" s="176">
        <v>-121702.82</v>
      </c>
      <c r="K299" s="175">
        <v>1298672.1200000001</v>
      </c>
      <c r="L299" s="175">
        <v>284686.8</v>
      </c>
      <c r="M299" s="40" t="s">
        <v>1125</v>
      </c>
      <c r="N299" s="175">
        <v>1298672.1200000001</v>
      </c>
      <c r="O299" s="175">
        <v>107167622.28</v>
      </c>
      <c r="P299" s="176">
        <v>-22396.57</v>
      </c>
      <c r="Q299" s="175">
        <v>108443897.83</v>
      </c>
      <c r="R299" s="175">
        <v>107145225.70999999</v>
      </c>
    </row>
    <row r="300" spans="1:18" x14ac:dyDescent="0.25">
      <c r="A300" s="40" t="s">
        <v>1126</v>
      </c>
      <c r="B300" s="175">
        <v>1425867.25</v>
      </c>
      <c r="C300" s="175">
        <v>229378.4</v>
      </c>
      <c r="D300" s="177">
        <v>0</v>
      </c>
      <c r="E300" s="175">
        <v>1655245.65</v>
      </c>
      <c r="F300" s="175">
        <v>229378.4</v>
      </c>
      <c r="G300" s="40" t="s">
        <v>1126</v>
      </c>
      <c r="H300" s="175">
        <v>1655245.65</v>
      </c>
      <c r="I300" s="175">
        <v>294629.84000000003</v>
      </c>
      <c r="J300" s="177">
        <v>0</v>
      </c>
      <c r="K300" s="175">
        <v>1949875.49</v>
      </c>
      <c r="L300" s="175">
        <v>294629.84000000003</v>
      </c>
      <c r="M300" s="40" t="s">
        <v>1126</v>
      </c>
      <c r="N300" s="175">
        <v>1949875.49</v>
      </c>
      <c r="O300" s="175">
        <v>600788.93000000005</v>
      </c>
      <c r="P300" s="177">
        <v>0</v>
      </c>
      <c r="Q300" s="175">
        <v>2550664.42</v>
      </c>
      <c r="R300" s="175">
        <v>600788.93000000005</v>
      </c>
    </row>
    <row r="301" spans="1:18" x14ac:dyDescent="0.25">
      <c r="A301" s="40" t="s">
        <v>1127</v>
      </c>
      <c r="B301" s="175">
        <v>47308355.189999998</v>
      </c>
      <c r="C301" s="175">
        <v>5230976.32</v>
      </c>
      <c r="D301" s="176">
        <v>-820.6</v>
      </c>
      <c r="E301" s="175">
        <v>52538510.909999996</v>
      </c>
      <c r="F301" s="175">
        <v>5230155.72</v>
      </c>
      <c r="G301" s="40" t="s">
        <v>1127</v>
      </c>
      <c r="H301" s="175">
        <v>52538510.909999996</v>
      </c>
      <c r="I301" s="175">
        <v>5236016.91</v>
      </c>
      <c r="J301" s="176">
        <v>-1159.43</v>
      </c>
      <c r="K301" s="175">
        <v>57773368.390000001</v>
      </c>
      <c r="L301" s="175">
        <v>5234857.4800000004</v>
      </c>
      <c r="M301" s="40" t="s">
        <v>1127</v>
      </c>
      <c r="N301" s="175">
        <v>57773368.390000001</v>
      </c>
      <c r="O301" s="175">
        <v>6232862.8799999999</v>
      </c>
      <c r="P301" s="176">
        <v>-5740.53</v>
      </c>
      <c r="Q301" s="175">
        <v>64000490.740000002</v>
      </c>
      <c r="R301" s="175">
        <v>6227122.3499999996</v>
      </c>
    </row>
    <row r="302" spans="1:18" x14ac:dyDescent="0.25">
      <c r="A302" s="40" t="s">
        <v>1128</v>
      </c>
      <c r="B302" s="175">
        <v>156239416.83000001</v>
      </c>
      <c r="C302" s="175">
        <v>17278287.5</v>
      </c>
      <c r="D302" s="176">
        <v>-2000.7</v>
      </c>
      <c r="E302" s="175">
        <v>173515703.63</v>
      </c>
      <c r="F302" s="175">
        <v>17276286.800000001</v>
      </c>
      <c r="G302" s="40" t="s">
        <v>1128</v>
      </c>
      <c r="H302" s="175">
        <v>173515703.63</v>
      </c>
      <c r="I302" s="175">
        <v>17285616.800000001</v>
      </c>
      <c r="J302" s="176">
        <v>-3501.93</v>
      </c>
      <c r="K302" s="175">
        <v>190797818.5</v>
      </c>
      <c r="L302" s="175">
        <v>17282114.870000001</v>
      </c>
      <c r="M302" s="40" t="s">
        <v>1128</v>
      </c>
      <c r="N302" s="175">
        <v>190797818.5</v>
      </c>
      <c r="O302" s="175">
        <v>20604655.460000001</v>
      </c>
      <c r="P302" s="176">
        <v>-13183.04</v>
      </c>
      <c r="Q302" s="175">
        <v>211389290.91999999</v>
      </c>
      <c r="R302" s="175">
        <v>20591472.420000002</v>
      </c>
    </row>
    <row r="303" spans="1:18" x14ac:dyDescent="0.25">
      <c r="A303" s="165" t="s">
        <v>575</v>
      </c>
      <c r="B303" s="173">
        <v>63099757.75</v>
      </c>
      <c r="C303" s="173">
        <v>7064912.4699999997</v>
      </c>
      <c r="D303" s="174">
        <v>-10613.36</v>
      </c>
      <c r="E303" s="173">
        <v>70154056.859999999</v>
      </c>
      <c r="F303" s="173">
        <v>7054299.1100000003</v>
      </c>
      <c r="G303" s="165" t="s">
        <v>575</v>
      </c>
      <c r="H303" s="173">
        <v>70154056.859999999</v>
      </c>
      <c r="I303" s="173">
        <v>7180790.1799999997</v>
      </c>
      <c r="J303" s="174">
        <v>-1124.31</v>
      </c>
      <c r="K303" s="173">
        <v>77333722.730000004</v>
      </c>
      <c r="L303" s="173">
        <v>7179665.8700000001</v>
      </c>
      <c r="M303" s="165" t="s">
        <v>575</v>
      </c>
      <c r="N303" s="173">
        <v>77333722.730000004</v>
      </c>
      <c r="O303" s="173">
        <v>7624620.3399999999</v>
      </c>
      <c r="P303" s="174">
        <v>-5182.05</v>
      </c>
      <c r="Q303" s="173">
        <v>84953161.019999996</v>
      </c>
      <c r="R303" s="173">
        <v>7619438.29</v>
      </c>
    </row>
    <row r="304" spans="1:18" x14ac:dyDescent="0.25">
      <c r="A304" s="40" t="s">
        <v>1129</v>
      </c>
      <c r="B304" s="175">
        <v>15213894.949999999</v>
      </c>
      <c r="C304" s="175">
        <v>1702542.07</v>
      </c>
      <c r="D304" s="176">
        <v>-150.77000000000001</v>
      </c>
      <c r="E304" s="175">
        <v>16916286.25</v>
      </c>
      <c r="F304" s="175">
        <v>1702391.3</v>
      </c>
      <c r="G304" s="40" t="s">
        <v>1129</v>
      </c>
      <c r="H304" s="175">
        <v>16916286.25</v>
      </c>
      <c r="I304" s="175">
        <v>1697180.53</v>
      </c>
      <c r="J304" s="176">
        <v>-502.76</v>
      </c>
      <c r="K304" s="175">
        <v>18612964.02</v>
      </c>
      <c r="L304" s="175">
        <v>1696677.77</v>
      </c>
      <c r="M304" s="40" t="s">
        <v>1129</v>
      </c>
      <c r="N304" s="175">
        <v>18612964.02</v>
      </c>
      <c r="O304" s="175">
        <v>1714215.01</v>
      </c>
      <c r="P304" s="176">
        <v>-1440.21</v>
      </c>
      <c r="Q304" s="175">
        <v>20325738.82</v>
      </c>
      <c r="R304" s="175">
        <v>1712774.8</v>
      </c>
    </row>
    <row r="305" spans="1:18" x14ac:dyDescent="0.25">
      <c r="A305" s="40" t="s">
        <v>1130</v>
      </c>
      <c r="B305" s="175">
        <v>46894373.719999999</v>
      </c>
      <c r="C305" s="175">
        <v>5235685.88</v>
      </c>
      <c r="D305" s="176">
        <v>-462.59</v>
      </c>
      <c r="E305" s="175">
        <v>52129597.009999998</v>
      </c>
      <c r="F305" s="175">
        <v>5235223.29</v>
      </c>
      <c r="G305" s="40" t="s">
        <v>1130</v>
      </c>
      <c r="H305" s="175">
        <v>52129597.009999998</v>
      </c>
      <c r="I305" s="175">
        <v>5207929.62</v>
      </c>
      <c r="J305" s="176">
        <v>-621.54999999999995</v>
      </c>
      <c r="K305" s="175">
        <v>57336905.079999998</v>
      </c>
      <c r="L305" s="175">
        <v>5207308.07</v>
      </c>
      <c r="M305" s="40" t="s">
        <v>1130</v>
      </c>
      <c r="N305" s="175">
        <v>57336905.079999998</v>
      </c>
      <c r="O305" s="175">
        <v>5346892.8099999996</v>
      </c>
      <c r="P305" s="176">
        <v>-3741.84</v>
      </c>
      <c r="Q305" s="175">
        <v>62680056.049999997</v>
      </c>
      <c r="R305" s="175">
        <v>5343150.97</v>
      </c>
    </row>
    <row r="306" spans="1:18" x14ac:dyDescent="0.25">
      <c r="A306" s="40" t="s">
        <v>1131</v>
      </c>
      <c r="B306" s="175">
        <v>545934.85</v>
      </c>
      <c r="C306" s="175">
        <v>56785.27</v>
      </c>
      <c r="D306" s="177">
        <v>0</v>
      </c>
      <c r="E306" s="175">
        <v>602720.12</v>
      </c>
      <c r="F306" s="175">
        <v>56785.27</v>
      </c>
      <c r="G306" s="40" t="s">
        <v>1131</v>
      </c>
      <c r="H306" s="175">
        <v>602720.12</v>
      </c>
      <c r="I306" s="175">
        <v>56395.3</v>
      </c>
      <c r="J306" s="177">
        <v>0</v>
      </c>
      <c r="K306" s="175">
        <v>659115.42000000004</v>
      </c>
      <c r="L306" s="175">
        <v>56395.3</v>
      </c>
      <c r="M306" s="40" t="s">
        <v>1131</v>
      </c>
      <c r="N306" s="175">
        <v>659115.42000000004</v>
      </c>
      <c r="O306" s="175">
        <v>56723.98</v>
      </c>
      <c r="P306" s="177">
        <v>0</v>
      </c>
      <c r="Q306" s="175">
        <v>715839.4</v>
      </c>
      <c r="R306" s="175">
        <v>56723.98</v>
      </c>
    </row>
    <row r="307" spans="1:18" x14ac:dyDescent="0.25">
      <c r="A307" s="40" t="s">
        <v>1132</v>
      </c>
      <c r="B307" s="175">
        <v>445554.23</v>
      </c>
      <c r="C307" s="175">
        <v>69899.25</v>
      </c>
      <c r="D307" s="176">
        <v>-10000</v>
      </c>
      <c r="E307" s="175">
        <v>505453.48</v>
      </c>
      <c r="F307" s="175">
        <v>59899.25</v>
      </c>
      <c r="G307" s="40" t="s">
        <v>1132</v>
      </c>
      <c r="H307" s="175">
        <v>505453.48</v>
      </c>
      <c r="I307" s="175">
        <v>219284.73</v>
      </c>
      <c r="J307" s="176">
        <v>0</v>
      </c>
      <c r="K307" s="175">
        <v>724738.21</v>
      </c>
      <c r="L307" s="175">
        <v>219284.73</v>
      </c>
      <c r="M307" s="40" t="s">
        <v>1132</v>
      </c>
      <c r="N307" s="175">
        <v>724738.21</v>
      </c>
      <c r="O307" s="175">
        <v>506788.54</v>
      </c>
      <c r="P307" s="176">
        <v>0</v>
      </c>
      <c r="Q307" s="175">
        <v>1231526.75</v>
      </c>
      <c r="R307" s="175">
        <v>506788.54</v>
      </c>
    </row>
    <row r="308" spans="1:18" x14ac:dyDescent="0.25">
      <c r="A308" s="165" t="s">
        <v>576</v>
      </c>
      <c r="B308" s="173">
        <v>227713357.99000001</v>
      </c>
      <c r="C308" s="173">
        <v>28120214.719999999</v>
      </c>
      <c r="D308" s="174">
        <v>-68395.149999999994</v>
      </c>
      <c r="E308" s="173">
        <v>255765177.56</v>
      </c>
      <c r="F308" s="173">
        <v>28051819.57</v>
      </c>
      <c r="G308" s="165" t="s">
        <v>576</v>
      </c>
      <c r="H308" s="173">
        <v>255765177.56</v>
      </c>
      <c r="I308" s="173">
        <v>26957540.16</v>
      </c>
      <c r="J308" s="174">
        <v>-844668.65</v>
      </c>
      <c r="K308" s="173">
        <v>281878049.06999999</v>
      </c>
      <c r="L308" s="173">
        <v>26112871.510000002</v>
      </c>
      <c r="M308" s="165" t="s">
        <v>576</v>
      </c>
      <c r="N308" s="173">
        <v>281878049.06999999</v>
      </c>
      <c r="O308" s="173">
        <v>177133299.49000001</v>
      </c>
      <c r="P308" s="174">
        <v>-26722.03</v>
      </c>
      <c r="Q308" s="173">
        <v>458984626.52999997</v>
      </c>
      <c r="R308" s="173">
        <v>177106577.46000001</v>
      </c>
    </row>
    <row r="309" spans="1:18" x14ac:dyDescent="0.25">
      <c r="A309" s="40" t="s">
        <v>1133</v>
      </c>
      <c r="B309" s="175">
        <v>3669453.9</v>
      </c>
      <c r="C309" s="175">
        <v>443609.8</v>
      </c>
      <c r="D309" s="177">
        <v>0</v>
      </c>
      <c r="E309" s="175">
        <v>4113063.7</v>
      </c>
      <c r="F309" s="175">
        <v>443609.8</v>
      </c>
      <c r="G309" s="40" t="s">
        <v>1133</v>
      </c>
      <c r="H309" s="175">
        <v>4113063.7</v>
      </c>
      <c r="I309" s="175">
        <v>443609.8</v>
      </c>
      <c r="J309" s="177">
        <v>0</v>
      </c>
      <c r="K309" s="175">
        <v>4556673.5</v>
      </c>
      <c r="L309" s="175">
        <v>443609.8</v>
      </c>
      <c r="M309" s="40" t="s">
        <v>1133</v>
      </c>
      <c r="N309" s="175">
        <v>4556673.5</v>
      </c>
      <c r="O309" s="175">
        <v>443609.8</v>
      </c>
      <c r="P309" s="177">
        <v>0</v>
      </c>
      <c r="Q309" s="175">
        <v>5000283.3</v>
      </c>
      <c r="R309" s="175">
        <v>443609.8</v>
      </c>
    </row>
    <row r="310" spans="1:18" x14ac:dyDescent="0.25">
      <c r="A310" s="40" t="s">
        <v>1134</v>
      </c>
      <c r="B310" s="175">
        <v>444045.77</v>
      </c>
      <c r="C310" s="175">
        <v>2692844.96</v>
      </c>
      <c r="D310" s="176">
        <v>-63633.64</v>
      </c>
      <c r="E310" s="175">
        <v>3073257.09</v>
      </c>
      <c r="F310" s="175">
        <v>2629211.3199999998</v>
      </c>
      <c r="G310" s="40" t="s">
        <v>1134</v>
      </c>
      <c r="H310" s="175">
        <v>3073257.09</v>
      </c>
      <c r="I310" s="175">
        <v>1457354.99</v>
      </c>
      <c r="J310" s="176">
        <v>-838113.07</v>
      </c>
      <c r="K310" s="175">
        <v>3692499.01</v>
      </c>
      <c r="L310" s="175">
        <v>619241.92000000004</v>
      </c>
      <c r="M310" s="40" t="s">
        <v>1134</v>
      </c>
      <c r="N310" s="175">
        <v>3692499.01</v>
      </c>
      <c r="O310" s="175">
        <v>147285834.86000001</v>
      </c>
      <c r="P310" s="176">
        <v>0</v>
      </c>
      <c r="Q310" s="175">
        <v>150978333.87</v>
      </c>
      <c r="R310" s="175">
        <v>147285834.86000001</v>
      </c>
    </row>
    <row r="311" spans="1:18" x14ac:dyDescent="0.25">
      <c r="A311" s="40" t="s">
        <v>1135</v>
      </c>
      <c r="B311" s="175">
        <v>127248316.97</v>
      </c>
      <c r="C311" s="175">
        <v>14108665.859999999</v>
      </c>
      <c r="D311" s="176">
        <v>-2295.16</v>
      </c>
      <c r="E311" s="175">
        <v>141354687.66999999</v>
      </c>
      <c r="F311" s="175">
        <v>14106370.699999999</v>
      </c>
      <c r="G311" s="40" t="s">
        <v>1135</v>
      </c>
      <c r="H311" s="175">
        <v>141354687.66999999</v>
      </c>
      <c r="I311" s="175">
        <v>14134398.119999999</v>
      </c>
      <c r="J311" s="176">
        <v>-3470.72</v>
      </c>
      <c r="K311" s="175">
        <v>155485615.06999999</v>
      </c>
      <c r="L311" s="175">
        <v>14130927.4</v>
      </c>
      <c r="M311" s="40" t="s">
        <v>1135</v>
      </c>
      <c r="N311" s="175">
        <v>155485615.06999999</v>
      </c>
      <c r="O311" s="175">
        <v>16786414.02</v>
      </c>
      <c r="P311" s="176">
        <v>-14979.96</v>
      </c>
      <c r="Q311" s="175">
        <v>172257049.13</v>
      </c>
      <c r="R311" s="175">
        <v>16771434.060000001</v>
      </c>
    </row>
    <row r="312" spans="1:18" x14ac:dyDescent="0.25">
      <c r="A312" s="40" t="s">
        <v>1136</v>
      </c>
      <c r="B312" s="175">
        <v>92403578.849999994</v>
      </c>
      <c r="C312" s="175">
        <v>10286939.1</v>
      </c>
      <c r="D312" s="176">
        <v>-2466.35</v>
      </c>
      <c r="E312" s="175">
        <v>102688051.59999999</v>
      </c>
      <c r="F312" s="175">
        <v>10284472.75</v>
      </c>
      <c r="G312" s="40" t="s">
        <v>1136</v>
      </c>
      <c r="H312" s="175">
        <v>102688051.59999999</v>
      </c>
      <c r="I312" s="175">
        <v>10318827.25</v>
      </c>
      <c r="J312" s="176">
        <v>-3084.86</v>
      </c>
      <c r="K312" s="175">
        <v>113003793.98999999</v>
      </c>
      <c r="L312" s="175">
        <v>10315742.390000001</v>
      </c>
      <c r="M312" s="40" t="s">
        <v>1136</v>
      </c>
      <c r="N312" s="175">
        <v>113003793.98999999</v>
      </c>
      <c r="O312" s="175">
        <v>12181078.810000001</v>
      </c>
      <c r="P312" s="176">
        <v>-11742.07</v>
      </c>
      <c r="Q312" s="175">
        <v>125173130.73</v>
      </c>
      <c r="R312" s="175">
        <v>12169336.74</v>
      </c>
    </row>
    <row r="313" spans="1:18" x14ac:dyDescent="0.25">
      <c r="A313" s="40" t="s">
        <v>1137</v>
      </c>
      <c r="B313" s="175">
        <v>3947962.5</v>
      </c>
      <c r="C313" s="175">
        <v>588155</v>
      </c>
      <c r="D313" s="177">
        <v>0</v>
      </c>
      <c r="E313" s="175">
        <v>4536117.5</v>
      </c>
      <c r="F313" s="175">
        <v>588155</v>
      </c>
      <c r="G313" s="40" t="s">
        <v>1137</v>
      </c>
      <c r="H313" s="175">
        <v>4536117.5</v>
      </c>
      <c r="I313" s="175">
        <v>603350</v>
      </c>
      <c r="J313" s="177">
        <v>0</v>
      </c>
      <c r="K313" s="175">
        <v>5139467.5</v>
      </c>
      <c r="L313" s="175">
        <v>603350</v>
      </c>
      <c r="M313" s="40" t="s">
        <v>1137</v>
      </c>
      <c r="N313" s="175">
        <v>5139467.5</v>
      </c>
      <c r="O313" s="175">
        <v>436362</v>
      </c>
      <c r="P313" s="177">
        <v>0</v>
      </c>
      <c r="Q313" s="175">
        <v>5575829.5</v>
      </c>
      <c r="R313" s="175">
        <v>436362</v>
      </c>
    </row>
    <row r="314" spans="1:18" x14ac:dyDescent="0.25">
      <c r="A314" s="165" t="s">
        <v>1273</v>
      </c>
      <c r="B314" s="173">
        <v>14225748.33</v>
      </c>
      <c r="C314" s="173">
        <v>75276.039999999994</v>
      </c>
      <c r="D314" s="174">
        <v>0</v>
      </c>
      <c r="E314" s="173">
        <v>14301024.369999999</v>
      </c>
      <c r="F314" s="173">
        <v>75276.039999999994</v>
      </c>
      <c r="G314" s="165" t="s">
        <v>1273</v>
      </c>
      <c r="H314" s="173">
        <v>14301024.369999999</v>
      </c>
      <c r="I314" s="173">
        <v>15982.69</v>
      </c>
      <c r="J314" s="174">
        <v>0</v>
      </c>
      <c r="K314" s="173">
        <v>14317007.060000001</v>
      </c>
      <c r="L314" s="173">
        <v>15982.69</v>
      </c>
      <c r="M314" s="165" t="s">
        <v>1273</v>
      </c>
      <c r="N314" s="173">
        <v>14317007.060000001</v>
      </c>
      <c r="O314" s="173">
        <v>22961035.02</v>
      </c>
      <c r="P314" s="174">
        <v>-14358.21</v>
      </c>
      <c r="Q314" s="173">
        <v>37263683.869999997</v>
      </c>
      <c r="R314" s="173">
        <v>22946676.809999999</v>
      </c>
    </row>
    <row r="315" spans="1:18" x14ac:dyDescent="0.25">
      <c r="A315" s="40" t="s">
        <v>1305</v>
      </c>
      <c r="B315" s="175">
        <v>0</v>
      </c>
      <c r="C315" s="175">
        <v>0</v>
      </c>
      <c r="D315" s="176">
        <v>0</v>
      </c>
      <c r="E315" s="175">
        <v>0</v>
      </c>
      <c r="F315" s="175">
        <v>0</v>
      </c>
      <c r="G315" s="40" t="s">
        <v>1305</v>
      </c>
      <c r="H315" s="175">
        <v>0</v>
      </c>
      <c r="I315" s="175">
        <v>0</v>
      </c>
      <c r="J315" s="176">
        <v>0</v>
      </c>
      <c r="K315" s="175">
        <v>0</v>
      </c>
      <c r="L315" s="175">
        <v>0</v>
      </c>
      <c r="M315" s="40" t="s">
        <v>1305</v>
      </c>
      <c r="N315" s="175">
        <v>0</v>
      </c>
      <c r="O315" s="175">
        <v>22961035.02</v>
      </c>
      <c r="P315" s="176">
        <v>-14358.21</v>
      </c>
      <c r="Q315" s="175">
        <v>22946676.809999999</v>
      </c>
      <c r="R315" s="175">
        <v>22946676.809999999</v>
      </c>
    </row>
    <row r="316" spans="1:18" x14ac:dyDescent="0.25">
      <c r="A316" s="40" t="s">
        <v>1274</v>
      </c>
      <c r="B316" s="175">
        <v>14225748.33</v>
      </c>
      <c r="C316" s="175">
        <v>75276.039999999994</v>
      </c>
      <c r="D316" s="177">
        <v>0</v>
      </c>
      <c r="E316" s="175">
        <v>14301024.369999999</v>
      </c>
      <c r="F316" s="175">
        <v>75276.039999999994</v>
      </c>
      <c r="G316" s="40" t="s">
        <v>1274</v>
      </c>
      <c r="H316" s="175">
        <v>14301024.369999999</v>
      </c>
      <c r="I316" s="175">
        <v>15982.69</v>
      </c>
      <c r="J316" s="177">
        <v>0</v>
      </c>
      <c r="K316" s="175">
        <v>14317007.060000001</v>
      </c>
      <c r="L316" s="175">
        <v>15982.69</v>
      </c>
      <c r="M316" s="40" t="s">
        <v>1274</v>
      </c>
      <c r="N316" s="175">
        <v>14317007.060000001</v>
      </c>
      <c r="O316" s="175">
        <v>0</v>
      </c>
      <c r="P316" s="177">
        <v>0</v>
      </c>
      <c r="Q316" s="175">
        <v>14317007.060000001</v>
      </c>
      <c r="R316" s="175">
        <v>0</v>
      </c>
    </row>
    <row r="317" spans="1:18" x14ac:dyDescent="0.25">
      <c r="A317" s="165" t="s">
        <v>577</v>
      </c>
      <c r="B317" s="173">
        <v>27902347.739999998</v>
      </c>
      <c r="C317" s="173">
        <v>3636169.15</v>
      </c>
      <c r="D317" s="174">
        <v>-7227.8</v>
      </c>
      <c r="E317" s="173">
        <v>31531289.09</v>
      </c>
      <c r="F317" s="173">
        <v>3628941.35</v>
      </c>
      <c r="G317" s="165" t="s">
        <v>577</v>
      </c>
      <c r="H317" s="173">
        <v>31531289.09</v>
      </c>
      <c r="I317" s="173">
        <v>3923006.48</v>
      </c>
      <c r="J317" s="174">
        <v>-8527.83</v>
      </c>
      <c r="K317" s="173">
        <v>35445767.740000002</v>
      </c>
      <c r="L317" s="173">
        <v>3914478.65</v>
      </c>
      <c r="M317" s="165" t="s">
        <v>577</v>
      </c>
      <c r="N317" s="173">
        <v>35445767.740000002</v>
      </c>
      <c r="O317" s="173">
        <v>4523676.83</v>
      </c>
      <c r="P317" s="174">
        <v>-57321.49</v>
      </c>
      <c r="Q317" s="173">
        <v>39912123.079999998</v>
      </c>
      <c r="R317" s="173">
        <v>4466355.34</v>
      </c>
    </row>
    <row r="318" spans="1:18" x14ac:dyDescent="0.25">
      <c r="A318" s="165" t="s">
        <v>578</v>
      </c>
      <c r="B318" s="173">
        <v>11843298.140000001</v>
      </c>
      <c r="C318" s="173">
        <v>1337403.6599999999</v>
      </c>
      <c r="D318" s="174">
        <v>-727.9</v>
      </c>
      <c r="E318" s="173">
        <v>13179973.9</v>
      </c>
      <c r="F318" s="173">
        <v>1336675.76</v>
      </c>
      <c r="G318" s="165" t="s">
        <v>578</v>
      </c>
      <c r="H318" s="173">
        <v>13179973.9</v>
      </c>
      <c r="I318" s="173">
        <v>1594590.38</v>
      </c>
      <c r="J318" s="174">
        <v>-286.10000000000002</v>
      </c>
      <c r="K318" s="173">
        <v>14774278.18</v>
      </c>
      <c r="L318" s="173">
        <v>1594304.28</v>
      </c>
      <c r="M318" s="165" t="s">
        <v>578</v>
      </c>
      <c r="N318" s="173">
        <v>14774278.18</v>
      </c>
      <c r="O318" s="173">
        <v>1392557.67</v>
      </c>
      <c r="P318" s="174">
        <v>-255</v>
      </c>
      <c r="Q318" s="173">
        <v>16166580.85</v>
      </c>
      <c r="R318" s="173">
        <v>1392302.67</v>
      </c>
    </row>
    <row r="319" spans="1:18" x14ac:dyDescent="0.25">
      <c r="A319" s="40" t="s">
        <v>1275</v>
      </c>
      <c r="B319" s="175">
        <v>2808601.79</v>
      </c>
      <c r="C319" s="175">
        <v>259165.96</v>
      </c>
      <c r="D319" s="176">
        <v>-727.46</v>
      </c>
      <c r="E319" s="175">
        <v>3067040.29</v>
      </c>
      <c r="F319" s="175">
        <v>258438.5</v>
      </c>
      <c r="G319" s="40" t="s">
        <v>1275</v>
      </c>
      <c r="H319" s="175">
        <v>3067040.29</v>
      </c>
      <c r="I319" s="175">
        <v>341030.49</v>
      </c>
      <c r="J319" s="176">
        <v>0</v>
      </c>
      <c r="K319" s="175">
        <v>3408070.78</v>
      </c>
      <c r="L319" s="175">
        <v>341030.49</v>
      </c>
      <c r="M319" s="40" t="s">
        <v>1275</v>
      </c>
      <c r="N319" s="175">
        <v>3408070.78</v>
      </c>
      <c r="O319" s="175">
        <v>202874.14</v>
      </c>
      <c r="P319" s="176">
        <v>-129</v>
      </c>
      <c r="Q319" s="175">
        <v>3610815.92</v>
      </c>
      <c r="R319" s="175">
        <v>202745.14</v>
      </c>
    </row>
    <row r="320" spans="1:18" x14ac:dyDescent="0.25">
      <c r="A320" s="40" t="s">
        <v>1276</v>
      </c>
      <c r="B320" s="175">
        <v>3134151.21</v>
      </c>
      <c r="C320" s="175">
        <v>361057.19</v>
      </c>
      <c r="D320" s="176">
        <v>0</v>
      </c>
      <c r="E320" s="175">
        <v>3495208.4</v>
      </c>
      <c r="F320" s="175">
        <v>361057.19</v>
      </c>
      <c r="G320" s="40" t="s">
        <v>1276</v>
      </c>
      <c r="H320" s="175">
        <v>3495208.4</v>
      </c>
      <c r="I320" s="175">
        <v>411831.79</v>
      </c>
      <c r="J320" s="176">
        <v>0</v>
      </c>
      <c r="K320" s="175">
        <v>3907040.19</v>
      </c>
      <c r="L320" s="175">
        <v>411831.79</v>
      </c>
      <c r="M320" s="40" t="s">
        <v>1276</v>
      </c>
      <c r="N320" s="175">
        <v>3907040.19</v>
      </c>
      <c r="O320" s="175">
        <v>249952.16</v>
      </c>
      <c r="P320" s="176">
        <v>0</v>
      </c>
      <c r="Q320" s="175">
        <v>4156992.35</v>
      </c>
      <c r="R320" s="175">
        <v>249952.16</v>
      </c>
    </row>
    <row r="321" spans="1:18" x14ac:dyDescent="0.25">
      <c r="A321" s="40" t="s">
        <v>1277</v>
      </c>
      <c r="B321" s="175">
        <v>4658031.05</v>
      </c>
      <c r="C321" s="175">
        <v>604870.87</v>
      </c>
      <c r="D321" s="176">
        <v>0</v>
      </c>
      <c r="E321" s="175">
        <v>5262901.92</v>
      </c>
      <c r="F321" s="175">
        <v>604870.87</v>
      </c>
      <c r="G321" s="40" t="s">
        <v>1277</v>
      </c>
      <c r="H321" s="175">
        <v>5262901.92</v>
      </c>
      <c r="I321" s="175">
        <v>675826.78</v>
      </c>
      <c r="J321" s="176">
        <v>0</v>
      </c>
      <c r="K321" s="175">
        <v>5938728.7000000002</v>
      </c>
      <c r="L321" s="175">
        <v>675826.78</v>
      </c>
      <c r="M321" s="40" t="s">
        <v>1277</v>
      </c>
      <c r="N321" s="175">
        <v>5938728.7000000002</v>
      </c>
      <c r="O321" s="175">
        <v>408139.79</v>
      </c>
      <c r="P321" s="176">
        <v>0</v>
      </c>
      <c r="Q321" s="175">
        <v>6346868.4900000002</v>
      </c>
      <c r="R321" s="175">
        <v>408139.79</v>
      </c>
    </row>
    <row r="322" spans="1:18" x14ac:dyDescent="0.25">
      <c r="A322" s="40" t="s">
        <v>1138</v>
      </c>
      <c r="B322" s="175">
        <v>250602.7</v>
      </c>
      <c r="C322" s="175">
        <v>1205</v>
      </c>
      <c r="D322" s="176">
        <v>-0.08</v>
      </c>
      <c r="E322" s="175">
        <v>251807.62</v>
      </c>
      <c r="F322" s="175">
        <v>1204.92</v>
      </c>
      <c r="G322" s="40" t="s">
        <v>1138</v>
      </c>
      <c r="H322" s="175">
        <v>251807.62</v>
      </c>
      <c r="I322" s="175">
        <v>34100.410000000003</v>
      </c>
      <c r="J322" s="176">
        <v>0</v>
      </c>
      <c r="K322" s="175">
        <v>285908.03000000003</v>
      </c>
      <c r="L322" s="175">
        <v>34100.410000000003</v>
      </c>
      <c r="M322" s="40" t="s">
        <v>1138</v>
      </c>
      <c r="N322" s="175">
        <v>285908.03000000003</v>
      </c>
      <c r="O322" s="175">
        <v>463016.25</v>
      </c>
      <c r="P322" s="176">
        <v>-126</v>
      </c>
      <c r="Q322" s="175">
        <v>748798.28</v>
      </c>
      <c r="R322" s="175">
        <v>462890.25</v>
      </c>
    </row>
    <row r="323" spans="1:18" x14ac:dyDescent="0.25">
      <c r="A323" s="40" t="s">
        <v>1139</v>
      </c>
      <c r="B323" s="175">
        <v>991911.39</v>
      </c>
      <c r="C323" s="175">
        <v>111104.64</v>
      </c>
      <c r="D323" s="176">
        <v>-0.36</v>
      </c>
      <c r="E323" s="175">
        <v>1103015.67</v>
      </c>
      <c r="F323" s="175">
        <v>111104.28</v>
      </c>
      <c r="G323" s="40" t="s">
        <v>1139</v>
      </c>
      <c r="H323" s="175">
        <v>1103015.67</v>
      </c>
      <c r="I323" s="175">
        <v>131800.91</v>
      </c>
      <c r="J323" s="176">
        <v>-286.10000000000002</v>
      </c>
      <c r="K323" s="175">
        <v>1234530.48</v>
      </c>
      <c r="L323" s="175">
        <v>131514.81</v>
      </c>
      <c r="M323" s="40" t="s">
        <v>1139</v>
      </c>
      <c r="N323" s="175">
        <v>1234530.48</v>
      </c>
      <c r="O323" s="175">
        <v>68575.33</v>
      </c>
      <c r="P323" s="176">
        <v>0</v>
      </c>
      <c r="Q323" s="175">
        <v>1303105.81</v>
      </c>
      <c r="R323" s="175">
        <v>68575.33</v>
      </c>
    </row>
    <row r="324" spans="1:18" x14ac:dyDescent="0.25">
      <c r="A324" s="165" t="s">
        <v>579</v>
      </c>
      <c r="B324" s="173">
        <v>3188043.24</v>
      </c>
      <c r="C324" s="173">
        <v>499712.08</v>
      </c>
      <c r="D324" s="174">
        <v>-5529.76</v>
      </c>
      <c r="E324" s="173">
        <v>3682225.56</v>
      </c>
      <c r="F324" s="173">
        <v>494182.32</v>
      </c>
      <c r="G324" s="165" t="s">
        <v>579</v>
      </c>
      <c r="H324" s="173">
        <v>3682225.56</v>
      </c>
      <c r="I324" s="173">
        <v>359064.16</v>
      </c>
      <c r="J324" s="174">
        <v>-6254.3</v>
      </c>
      <c r="K324" s="173">
        <v>4035035.42</v>
      </c>
      <c r="L324" s="173">
        <v>352809.86</v>
      </c>
      <c r="M324" s="165" t="s">
        <v>579</v>
      </c>
      <c r="N324" s="173">
        <v>4035035.42</v>
      </c>
      <c r="O324" s="173">
        <v>516535.23</v>
      </c>
      <c r="P324" s="174">
        <v>-40866.480000000003</v>
      </c>
      <c r="Q324" s="173">
        <v>4510704.17</v>
      </c>
      <c r="R324" s="173">
        <v>475668.75</v>
      </c>
    </row>
    <row r="325" spans="1:18" x14ac:dyDescent="0.25">
      <c r="A325" s="40" t="s">
        <v>1140</v>
      </c>
      <c r="B325" s="175">
        <v>3188043.24</v>
      </c>
      <c r="C325" s="175">
        <v>499712.08</v>
      </c>
      <c r="D325" s="176">
        <v>-5529.76</v>
      </c>
      <c r="E325" s="175">
        <v>3682225.56</v>
      </c>
      <c r="F325" s="175">
        <v>494182.32</v>
      </c>
      <c r="G325" s="40" t="s">
        <v>1140</v>
      </c>
      <c r="H325" s="175">
        <v>3682225.56</v>
      </c>
      <c r="I325" s="175">
        <v>359064.16</v>
      </c>
      <c r="J325" s="176">
        <v>-6254.3</v>
      </c>
      <c r="K325" s="175">
        <v>4035035.42</v>
      </c>
      <c r="L325" s="175">
        <v>352809.86</v>
      </c>
      <c r="M325" s="40" t="s">
        <v>1140</v>
      </c>
      <c r="N325" s="175">
        <v>4035035.42</v>
      </c>
      <c r="O325" s="175">
        <v>516535.23</v>
      </c>
      <c r="P325" s="176">
        <v>-40866.480000000003</v>
      </c>
      <c r="Q325" s="175">
        <v>4510704.17</v>
      </c>
      <c r="R325" s="175">
        <v>475668.75</v>
      </c>
    </row>
    <row r="326" spans="1:18" x14ac:dyDescent="0.25">
      <c r="A326" s="165" t="s">
        <v>580</v>
      </c>
      <c r="B326" s="173">
        <v>1856065.11</v>
      </c>
      <c r="C326" s="173">
        <v>404987.96</v>
      </c>
      <c r="D326" s="174">
        <v>-444.91</v>
      </c>
      <c r="E326" s="173">
        <v>2260608.16</v>
      </c>
      <c r="F326" s="173">
        <v>404543.05</v>
      </c>
      <c r="G326" s="165" t="s">
        <v>580</v>
      </c>
      <c r="H326" s="173">
        <v>2260608.16</v>
      </c>
      <c r="I326" s="173">
        <v>418780.76</v>
      </c>
      <c r="J326" s="174">
        <v>-487.2</v>
      </c>
      <c r="K326" s="173">
        <v>2678901.7200000002</v>
      </c>
      <c r="L326" s="173">
        <v>418293.56</v>
      </c>
      <c r="M326" s="165" t="s">
        <v>580</v>
      </c>
      <c r="N326" s="173">
        <v>2678901.7200000002</v>
      </c>
      <c r="O326" s="173">
        <v>262600.36</v>
      </c>
      <c r="P326" s="174">
        <v>0</v>
      </c>
      <c r="Q326" s="173">
        <v>2941502.08</v>
      </c>
      <c r="R326" s="173">
        <v>262600.36</v>
      </c>
    </row>
    <row r="327" spans="1:18" x14ac:dyDescent="0.25">
      <c r="A327" s="40" t="s">
        <v>1278</v>
      </c>
      <c r="B327" s="175">
        <v>451501.59</v>
      </c>
      <c r="C327" s="175">
        <v>19276.78</v>
      </c>
      <c r="D327" s="176">
        <v>-69.91</v>
      </c>
      <c r="E327" s="175">
        <v>470708.46</v>
      </c>
      <c r="F327" s="175">
        <v>19206.87</v>
      </c>
      <c r="G327" s="40" t="s">
        <v>1278</v>
      </c>
      <c r="H327" s="175">
        <v>470708.46</v>
      </c>
      <c r="I327" s="175">
        <v>63120.31</v>
      </c>
      <c r="J327" s="176">
        <v>0</v>
      </c>
      <c r="K327" s="175">
        <v>533828.77</v>
      </c>
      <c r="L327" s="175">
        <v>63120.31</v>
      </c>
      <c r="M327" s="40" t="s">
        <v>1278</v>
      </c>
      <c r="N327" s="175">
        <v>533828.77</v>
      </c>
      <c r="O327" s="175">
        <v>88216.62</v>
      </c>
      <c r="P327" s="176">
        <v>0</v>
      </c>
      <c r="Q327" s="175">
        <v>622045.39</v>
      </c>
      <c r="R327" s="175">
        <v>88216.62</v>
      </c>
    </row>
    <row r="328" spans="1:18" x14ac:dyDescent="0.25">
      <c r="A328" s="40" t="s">
        <v>1141</v>
      </c>
      <c r="B328" s="175">
        <v>1404563.52</v>
      </c>
      <c r="C328" s="175">
        <v>385711.18</v>
      </c>
      <c r="D328" s="176">
        <v>-375</v>
      </c>
      <c r="E328" s="175">
        <v>1789899.7</v>
      </c>
      <c r="F328" s="175">
        <v>385336.18</v>
      </c>
      <c r="G328" s="40" t="s">
        <v>1141</v>
      </c>
      <c r="H328" s="175">
        <v>1789899.7</v>
      </c>
      <c r="I328" s="175">
        <v>355660.45</v>
      </c>
      <c r="J328" s="176">
        <v>-487.2</v>
      </c>
      <c r="K328" s="175">
        <v>2145072.9500000002</v>
      </c>
      <c r="L328" s="175">
        <v>355173.25</v>
      </c>
      <c r="M328" s="40" t="s">
        <v>1141</v>
      </c>
      <c r="N328" s="175">
        <v>2145072.9500000002</v>
      </c>
      <c r="O328" s="175">
        <v>174383.74</v>
      </c>
      <c r="P328" s="176">
        <v>0</v>
      </c>
      <c r="Q328" s="175">
        <v>2319456.69</v>
      </c>
      <c r="R328" s="175">
        <v>174383.74</v>
      </c>
    </row>
    <row r="329" spans="1:18" x14ac:dyDescent="0.25">
      <c r="A329" s="165" t="s">
        <v>1142</v>
      </c>
      <c r="B329" s="173">
        <v>96277.35</v>
      </c>
      <c r="C329" s="173">
        <v>11782.66</v>
      </c>
      <c r="D329" s="174">
        <v>-23.6</v>
      </c>
      <c r="E329" s="173">
        <v>108036.41</v>
      </c>
      <c r="F329" s="173">
        <v>11759.06</v>
      </c>
      <c r="G329" s="165" t="s">
        <v>1142</v>
      </c>
      <c r="H329" s="173">
        <v>108036.41</v>
      </c>
      <c r="I329" s="173">
        <v>5125.8999999999996</v>
      </c>
      <c r="J329" s="174">
        <v>0</v>
      </c>
      <c r="K329" s="173">
        <v>113162.31</v>
      </c>
      <c r="L329" s="173">
        <v>5125.8999999999996</v>
      </c>
      <c r="M329" s="165" t="s">
        <v>1142</v>
      </c>
      <c r="N329" s="173">
        <v>113162.31</v>
      </c>
      <c r="O329" s="173">
        <v>50</v>
      </c>
      <c r="P329" s="174">
        <v>0</v>
      </c>
      <c r="Q329" s="173">
        <v>113212.31</v>
      </c>
      <c r="R329" s="173">
        <v>50</v>
      </c>
    </row>
    <row r="330" spans="1:18" x14ac:dyDescent="0.25">
      <c r="A330" s="40" t="s">
        <v>1143</v>
      </c>
      <c r="B330" s="175">
        <v>29972.77</v>
      </c>
      <c r="C330" s="175">
        <v>561.4</v>
      </c>
      <c r="D330" s="176">
        <v>0</v>
      </c>
      <c r="E330" s="175">
        <v>30534.17</v>
      </c>
      <c r="F330" s="175">
        <v>561.4</v>
      </c>
      <c r="G330" s="40" t="s">
        <v>1143</v>
      </c>
      <c r="H330" s="175">
        <v>30534.17</v>
      </c>
      <c r="I330" s="175">
        <v>2227.4</v>
      </c>
      <c r="J330" s="176">
        <v>0</v>
      </c>
      <c r="K330" s="175">
        <v>32761.57</v>
      </c>
      <c r="L330" s="175">
        <v>2227.4</v>
      </c>
      <c r="M330" s="40" t="s">
        <v>1143</v>
      </c>
      <c r="N330" s="175">
        <v>32761.57</v>
      </c>
      <c r="O330" s="175">
        <v>50</v>
      </c>
      <c r="P330" s="176">
        <v>0</v>
      </c>
      <c r="Q330" s="175">
        <v>32811.57</v>
      </c>
      <c r="R330" s="175">
        <v>50</v>
      </c>
    </row>
    <row r="331" spans="1:18" x14ac:dyDescent="0.25">
      <c r="A331" s="40" t="s">
        <v>1144</v>
      </c>
      <c r="B331" s="175">
        <v>66304.58</v>
      </c>
      <c r="C331" s="175">
        <v>11221.26</v>
      </c>
      <c r="D331" s="176">
        <v>-23.6</v>
      </c>
      <c r="E331" s="175">
        <v>77502.240000000005</v>
      </c>
      <c r="F331" s="175">
        <v>11197.66</v>
      </c>
      <c r="G331" s="40" t="s">
        <v>1144</v>
      </c>
      <c r="H331" s="175">
        <v>77502.240000000005</v>
      </c>
      <c r="I331" s="175">
        <v>2898.5</v>
      </c>
      <c r="J331" s="176">
        <v>0</v>
      </c>
      <c r="K331" s="175">
        <v>80400.740000000005</v>
      </c>
      <c r="L331" s="175">
        <v>2898.5</v>
      </c>
      <c r="M331" s="40" t="s">
        <v>1144</v>
      </c>
      <c r="N331" s="175">
        <v>80400.740000000005</v>
      </c>
      <c r="O331" s="175">
        <v>0</v>
      </c>
      <c r="P331" s="176">
        <v>0</v>
      </c>
      <c r="Q331" s="175">
        <v>80400.740000000005</v>
      </c>
      <c r="R331" s="175">
        <v>0</v>
      </c>
    </row>
    <row r="332" spans="1:18" x14ac:dyDescent="0.25">
      <c r="A332" s="165" t="s">
        <v>581</v>
      </c>
      <c r="B332" s="173">
        <v>9418540.3200000003</v>
      </c>
      <c r="C332" s="173">
        <v>1223164.5900000001</v>
      </c>
      <c r="D332" s="174">
        <v>0</v>
      </c>
      <c r="E332" s="173">
        <v>10641704.91</v>
      </c>
      <c r="F332" s="173">
        <v>1223164.5900000001</v>
      </c>
      <c r="G332" s="165" t="s">
        <v>581</v>
      </c>
      <c r="H332" s="173">
        <v>10641704.91</v>
      </c>
      <c r="I332" s="173">
        <v>1392180.99</v>
      </c>
      <c r="J332" s="174">
        <v>0</v>
      </c>
      <c r="K332" s="173">
        <v>12033885.9</v>
      </c>
      <c r="L332" s="173">
        <v>1392180.99</v>
      </c>
      <c r="M332" s="165" t="s">
        <v>581</v>
      </c>
      <c r="N332" s="173">
        <v>12033885.9</v>
      </c>
      <c r="O332" s="173">
        <v>2245973.15</v>
      </c>
      <c r="P332" s="174">
        <v>-16200</v>
      </c>
      <c r="Q332" s="173">
        <v>14263659.050000001</v>
      </c>
      <c r="R332" s="173">
        <v>2229773.15</v>
      </c>
    </row>
    <row r="333" spans="1:18" x14ac:dyDescent="0.25">
      <c r="A333" s="40" t="s">
        <v>1145</v>
      </c>
      <c r="B333" s="175">
        <v>9418540.3200000003</v>
      </c>
      <c r="C333" s="175">
        <v>1223164.5900000001</v>
      </c>
      <c r="D333" s="176">
        <v>0</v>
      </c>
      <c r="E333" s="175">
        <v>10641704.91</v>
      </c>
      <c r="F333" s="175">
        <v>1223164.5900000001</v>
      </c>
      <c r="G333" s="40" t="s">
        <v>1145</v>
      </c>
      <c r="H333" s="175">
        <v>10641704.91</v>
      </c>
      <c r="I333" s="175">
        <v>1392180.99</v>
      </c>
      <c r="J333" s="176">
        <v>0</v>
      </c>
      <c r="K333" s="175">
        <v>12033885.9</v>
      </c>
      <c r="L333" s="175">
        <v>1392180.99</v>
      </c>
      <c r="M333" s="40" t="s">
        <v>1145</v>
      </c>
      <c r="N333" s="175">
        <v>12033885.9</v>
      </c>
      <c r="O333" s="175">
        <v>2245973.15</v>
      </c>
      <c r="P333" s="176">
        <v>-16200</v>
      </c>
      <c r="Q333" s="175">
        <v>14263659.050000001</v>
      </c>
      <c r="R333" s="175">
        <v>2229773.15</v>
      </c>
    </row>
    <row r="334" spans="1:18" x14ac:dyDescent="0.25">
      <c r="A334" s="165" t="s">
        <v>1146</v>
      </c>
      <c r="B334" s="173">
        <v>809819.59</v>
      </c>
      <c r="C334" s="173">
        <v>47961.2</v>
      </c>
      <c r="D334" s="174">
        <v>-0.13</v>
      </c>
      <c r="E334" s="173">
        <v>857780.66</v>
      </c>
      <c r="F334" s="173">
        <v>47961.07</v>
      </c>
      <c r="G334" s="165" t="s">
        <v>1146</v>
      </c>
      <c r="H334" s="173">
        <v>857780.66</v>
      </c>
      <c r="I334" s="173">
        <v>35084.620000000003</v>
      </c>
      <c r="J334" s="174">
        <v>0</v>
      </c>
      <c r="K334" s="173">
        <v>892865.28</v>
      </c>
      <c r="L334" s="173">
        <v>35084.620000000003</v>
      </c>
      <c r="M334" s="165" t="s">
        <v>1146</v>
      </c>
      <c r="N334" s="173">
        <v>892865.28</v>
      </c>
      <c r="O334" s="173">
        <v>81026</v>
      </c>
      <c r="P334" s="174">
        <v>0</v>
      </c>
      <c r="Q334" s="173">
        <v>973891.28</v>
      </c>
      <c r="R334" s="173">
        <v>81026</v>
      </c>
    </row>
    <row r="335" spans="1:18" x14ac:dyDescent="0.25">
      <c r="A335" s="40" t="s">
        <v>1147</v>
      </c>
      <c r="B335" s="175">
        <v>751835.9</v>
      </c>
      <c r="C335" s="175">
        <v>25107.06</v>
      </c>
      <c r="D335" s="176">
        <v>-0.13</v>
      </c>
      <c r="E335" s="175">
        <v>776942.83</v>
      </c>
      <c r="F335" s="175">
        <v>25106.93</v>
      </c>
      <c r="G335" s="40" t="s">
        <v>1147</v>
      </c>
      <c r="H335" s="175">
        <v>776942.83</v>
      </c>
      <c r="I335" s="175">
        <v>33686.400000000001</v>
      </c>
      <c r="J335" s="176">
        <v>0</v>
      </c>
      <c r="K335" s="175">
        <v>810629.23</v>
      </c>
      <c r="L335" s="175">
        <v>33686.400000000001</v>
      </c>
      <c r="M335" s="40" t="s">
        <v>1147</v>
      </c>
      <c r="N335" s="175">
        <v>810629.23</v>
      </c>
      <c r="O335" s="175">
        <v>81026</v>
      </c>
      <c r="P335" s="176">
        <v>0</v>
      </c>
      <c r="Q335" s="175">
        <v>891655.23</v>
      </c>
      <c r="R335" s="175">
        <v>81026</v>
      </c>
    </row>
    <row r="336" spans="1:18" x14ac:dyDescent="0.25">
      <c r="A336" s="40" t="s">
        <v>1148</v>
      </c>
      <c r="B336" s="175">
        <v>57983.69</v>
      </c>
      <c r="C336" s="175">
        <v>22854.14</v>
      </c>
      <c r="D336" s="176">
        <v>0</v>
      </c>
      <c r="E336" s="175">
        <v>80837.83</v>
      </c>
      <c r="F336" s="175">
        <v>22854.14</v>
      </c>
      <c r="G336" s="40" t="s">
        <v>1148</v>
      </c>
      <c r="H336" s="175">
        <v>80837.83</v>
      </c>
      <c r="I336" s="175">
        <v>1398.22</v>
      </c>
      <c r="J336" s="176">
        <v>0</v>
      </c>
      <c r="K336" s="175">
        <v>82236.05</v>
      </c>
      <c r="L336" s="175">
        <v>1398.22</v>
      </c>
      <c r="M336" s="40" t="s">
        <v>1148</v>
      </c>
      <c r="N336" s="175">
        <v>82236.05</v>
      </c>
      <c r="O336" s="175">
        <v>0</v>
      </c>
      <c r="P336" s="176">
        <v>0</v>
      </c>
      <c r="Q336" s="175">
        <v>82236.05</v>
      </c>
      <c r="R336" s="175">
        <v>0</v>
      </c>
    </row>
    <row r="337" spans="1:18" x14ac:dyDescent="0.25">
      <c r="A337" s="165" t="s">
        <v>1149</v>
      </c>
      <c r="B337" s="173">
        <v>690303.99</v>
      </c>
      <c r="C337" s="173">
        <v>111157</v>
      </c>
      <c r="D337" s="174">
        <v>-501.5</v>
      </c>
      <c r="E337" s="173">
        <v>800959.49</v>
      </c>
      <c r="F337" s="173">
        <v>110655.5</v>
      </c>
      <c r="G337" s="165" t="s">
        <v>1149</v>
      </c>
      <c r="H337" s="173">
        <v>800959.49</v>
      </c>
      <c r="I337" s="173">
        <v>118179.67</v>
      </c>
      <c r="J337" s="174">
        <v>-1500.23</v>
      </c>
      <c r="K337" s="173">
        <v>917638.93</v>
      </c>
      <c r="L337" s="173">
        <v>116679.44</v>
      </c>
      <c r="M337" s="165" t="s">
        <v>1149</v>
      </c>
      <c r="N337" s="173">
        <v>917638.93</v>
      </c>
      <c r="O337" s="173">
        <v>24934.42</v>
      </c>
      <c r="P337" s="174">
        <v>-0.01</v>
      </c>
      <c r="Q337" s="173">
        <v>942573.34</v>
      </c>
      <c r="R337" s="173">
        <v>24934.41</v>
      </c>
    </row>
    <row r="338" spans="1:18" x14ac:dyDescent="0.25">
      <c r="A338" s="40" t="s">
        <v>1150</v>
      </c>
      <c r="B338" s="175">
        <v>34313.919999999998</v>
      </c>
      <c r="C338" s="175">
        <v>4670.71</v>
      </c>
      <c r="D338" s="176">
        <v>-501.5</v>
      </c>
      <c r="E338" s="175">
        <v>38483.129999999997</v>
      </c>
      <c r="F338" s="175">
        <v>4169.21</v>
      </c>
      <c r="G338" s="40" t="s">
        <v>1150</v>
      </c>
      <c r="H338" s="175">
        <v>38483.129999999997</v>
      </c>
      <c r="I338" s="175">
        <v>14162.57</v>
      </c>
      <c r="J338" s="176">
        <v>-1500.23</v>
      </c>
      <c r="K338" s="175">
        <v>51145.47</v>
      </c>
      <c r="L338" s="175">
        <v>12662.34</v>
      </c>
      <c r="M338" s="40" t="s">
        <v>1150</v>
      </c>
      <c r="N338" s="175">
        <v>51145.47</v>
      </c>
      <c r="O338" s="175">
        <v>2543.37</v>
      </c>
      <c r="P338" s="176">
        <v>-0.01</v>
      </c>
      <c r="Q338" s="175">
        <v>53688.83</v>
      </c>
      <c r="R338" s="175">
        <v>2543.36</v>
      </c>
    </row>
    <row r="339" spans="1:18" x14ac:dyDescent="0.25">
      <c r="A339" s="40" t="s">
        <v>1151</v>
      </c>
      <c r="B339" s="175">
        <v>655990.06999999995</v>
      </c>
      <c r="C339" s="175">
        <v>106486.29</v>
      </c>
      <c r="D339" s="176">
        <v>0</v>
      </c>
      <c r="E339" s="175">
        <v>762476.36</v>
      </c>
      <c r="F339" s="175">
        <v>106486.29</v>
      </c>
      <c r="G339" s="40" t="s">
        <v>1151</v>
      </c>
      <c r="H339" s="175">
        <v>762476.36</v>
      </c>
      <c r="I339" s="175">
        <v>104017.1</v>
      </c>
      <c r="J339" s="176">
        <v>0</v>
      </c>
      <c r="K339" s="175">
        <v>866493.46</v>
      </c>
      <c r="L339" s="175">
        <v>104017.1</v>
      </c>
      <c r="M339" s="40" t="s">
        <v>1151</v>
      </c>
      <c r="N339" s="175">
        <v>866493.46</v>
      </c>
      <c r="O339" s="175">
        <v>22391.05</v>
      </c>
      <c r="P339" s="176">
        <v>0</v>
      </c>
      <c r="Q339" s="175">
        <v>888884.51</v>
      </c>
      <c r="R339" s="175">
        <v>22391.05</v>
      </c>
    </row>
    <row r="340" spans="1:18" x14ac:dyDescent="0.25">
      <c r="A340" s="165" t="s">
        <v>582</v>
      </c>
      <c r="B340" s="173">
        <v>99632840.109999999</v>
      </c>
      <c r="C340" s="173">
        <v>15926887.189999999</v>
      </c>
      <c r="D340" s="174">
        <v>-135802.85999999999</v>
      </c>
      <c r="E340" s="173">
        <v>115423924.44</v>
      </c>
      <c r="F340" s="173">
        <v>15791084.33</v>
      </c>
      <c r="G340" s="165" t="s">
        <v>582</v>
      </c>
      <c r="H340" s="173">
        <v>115423924.44</v>
      </c>
      <c r="I340" s="173">
        <v>16616652.23</v>
      </c>
      <c r="J340" s="174">
        <v>-196151.78</v>
      </c>
      <c r="K340" s="173">
        <v>131844424.89</v>
      </c>
      <c r="L340" s="173">
        <v>16420500.449999999</v>
      </c>
      <c r="M340" s="165" t="s">
        <v>582</v>
      </c>
      <c r="N340" s="173">
        <v>131844424.89</v>
      </c>
      <c r="O340" s="173">
        <v>51514948.289999999</v>
      </c>
      <c r="P340" s="174">
        <v>-875616.18</v>
      </c>
      <c r="Q340" s="173">
        <v>182483757</v>
      </c>
      <c r="R340" s="173">
        <v>50639332.109999999</v>
      </c>
    </row>
    <row r="341" spans="1:18" x14ac:dyDescent="0.25">
      <c r="A341" s="165" t="s">
        <v>583</v>
      </c>
      <c r="B341" s="173">
        <v>21956669.34</v>
      </c>
      <c r="C341" s="173">
        <v>3845812.33</v>
      </c>
      <c r="D341" s="174">
        <v>-8393.09</v>
      </c>
      <c r="E341" s="173">
        <v>25794088.579999998</v>
      </c>
      <c r="F341" s="173">
        <v>3837419.24</v>
      </c>
      <c r="G341" s="165" t="s">
        <v>583</v>
      </c>
      <c r="H341" s="173">
        <v>25794088.579999998</v>
      </c>
      <c r="I341" s="173">
        <v>2867915.88</v>
      </c>
      <c r="J341" s="174">
        <v>-3020</v>
      </c>
      <c r="K341" s="173">
        <v>28658984.460000001</v>
      </c>
      <c r="L341" s="173">
        <v>2864895.88</v>
      </c>
      <c r="M341" s="165" t="s">
        <v>583</v>
      </c>
      <c r="N341" s="173">
        <v>28658984.460000001</v>
      </c>
      <c r="O341" s="173">
        <v>5432517.6500000004</v>
      </c>
      <c r="P341" s="174">
        <v>-134764.34</v>
      </c>
      <c r="Q341" s="173">
        <v>33956737.770000003</v>
      </c>
      <c r="R341" s="173">
        <v>5297753.3099999996</v>
      </c>
    </row>
    <row r="342" spans="1:18" x14ac:dyDescent="0.25">
      <c r="A342" s="40" t="s">
        <v>1279</v>
      </c>
      <c r="B342" s="175">
        <v>6228253</v>
      </c>
      <c r="C342" s="175">
        <v>963032</v>
      </c>
      <c r="D342" s="177">
        <v>0</v>
      </c>
      <c r="E342" s="175">
        <v>7191285</v>
      </c>
      <c r="F342" s="175">
        <v>963032</v>
      </c>
      <c r="G342" s="40" t="s">
        <v>1279</v>
      </c>
      <c r="H342" s="175">
        <v>7191285</v>
      </c>
      <c r="I342" s="175">
        <v>938324</v>
      </c>
      <c r="J342" s="177">
        <v>0</v>
      </c>
      <c r="K342" s="175">
        <v>8129609</v>
      </c>
      <c r="L342" s="175">
        <v>938324</v>
      </c>
      <c r="M342" s="40" t="s">
        <v>1279</v>
      </c>
      <c r="N342" s="175">
        <v>8129609</v>
      </c>
      <c r="O342" s="175">
        <v>1813525</v>
      </c>
      <c r="P342" s="177">
        <v>0</v>
      </c>
      <c r="Q342" s="175">
        <v>9943134</v>
      </c>
      <c r="R342" s="175">
        <v>1813525</v>
      </c>
    </row>
    <row r="343" spans="1:18" x14ac:dyDescent="0.25">
      <c r="A343" s="40" t="s">
        <v>1152</v>
      </c>
      <c r="B343" s="175">
        <v>1158513.92</v>
      </c>
      <c r="C343" s="175">
        <v>127761.55</v>
      </c>
      <c r="D343" s="176">
        <v>-8393.09</v>
      </c>
      <c r="E343" s="175">
        <v>1277882.3799999999</v>
      </c>
      <c r="F343" s="175">
        <v>119368.46</v>
      </c>
      <c r="G343" s="40" t="s">
        <v>1152</v>
      </c>
      <c r="H343" s="175">
        <v>1277882.3799999999</v>
      </c>
      <c r="I343" s="175">
        <v>142815.76</v>
      </c>
      <c r="J343" s="176">
        <v>0</v>
      </c>
      <c r="K343" s="175">
        <v>1420698.14</v>
      </c>
      <c r="L343" s="175">
        <v>142815.76</v>
      </c>
      <c r="M343" s="40" t="s">
        <v>1152</v>
      </c>
      <c r="N343" s="175">
        <v>1420698.14</v>
      </c>
      <c r="O343" s="175">
        <v>300697.71000000002</v>
      </c>
      <c r="P343" s="176">
        <v>-24778.14</v>
      </c>
      <c r="Q343" s="175">
        <v>1696617.71</v>
      </c>
      <c r="R343" s="175">
        <v>275919.57</v>
      </c>
    </row>
    <row r="344" spans="1:18" x14ac:dyDescent="0.25">
      <c r="A344" s="40" t="s">
        <v>1280</v>
      </c>
      <c r="B344" s="175">
        <v>1461454.34</v>
      </c>
      <c r="C344" s="175">
        <v>218905.67</v>
      </c>
      <c r="D344" s="176">
        <v>0</v>
      </c>
      <c r="E344" s="175">
        <v>1680360.01</v>
      </c>
      <c r="F344" s="175">
        <v>218905.67</v>
      </c>
      <c r="G344" s="40" t="s">
        <v>1280</v>
      </c>
      <c r="H344" s="175">
        <v>1680360.01</v>
      </c>
      <c r="I344" s="175">
        <v>128525.35</v>
      </c>
      <c r="J344" s="176">
        <v>0</v>
      </c>
      <c r="K344" s="175">
        <v>1808885.36</v>
      </c>
      <c r="L344" s="175">
        <v>128525.35</v>
      </c>
      <c r="M344" s="40" t="s">
        <v>1280</v>
      </c>
      <c r="N344" s="175">
        <v>1808885.36</v>
      </c>
      <c r="O344" s="175">
        <v>432832.33</v>
      </c>
      <c r="P344" s="176">
        <v>-45301.16</v>
      </c>
      <c r="Q344" s="175">
        <v>2196416.5299999998</v>
      </c>
      <c r="R344" s="175">
        <v>387531.17</v>
      </c>
    </row>
    <row r="345" spans="1:18" x14ac:dyDescent="0.25">
      <c r="A345" s="40" t="s">
        <v>1281</v>
      </c>
      <c r="B345" s="175">
        <v>1793079.26</v>
      </c>
      <c r="C345" s="175">
        <v>256837.06</v>
      </c>
      <c r="D345" s="176">
        <v>0</v>
      </c>
      <c r="E345" s="175">
        <v>2049916.32</v>
      </c>
      <c r="F345" s="175">
        <v>256837.06</v>
      </c>
      <c r="G345" s="40" t="s">
        <v>1281</v>
      </c>
      <c r="H345" s="175">
        <v>2049916.32</v>
      </c>
      <c r="I345" s="175">
        <v>298445.12</v>
      </c>
      <c r="J345" s="176">
        <v>-3020</v>
      </c>
      <c r="K345" s="175">
        <v>2345341.44</v>
      </c>
      <c r="L345" s="175">
        <v>295425.12</v>
      </c>
      <c r="M345" s="40" t="s">
        <v>1281</v>
      </c>
      <c r="N345" s="175">
        <v>2345341.44</v>
      </c>
      <c r="O345" s="175">
        <v>467272.68</v>
      </c>
      <c r="P345" s="176">
        <v>-1610.68</v>
      </c>
      <c r="Q345" s="175">
        <v>2811003.44</v>
      </c>
      <c r="R345" s="175">
        <v>465662</v>
      </c>
    </row>
    <row r="346" spans="1:18" x14ac:dyDescent="0.25">
      <c r="A346" s="40" t="s">
        <v>1153</v>
      </c>
      <c r="B346" s="175">
        <v>77227.87</v>
      </c>
      <c r="C346" s="175">
        <v>4116</v>
      </c>
      <c r="D346" s="176">
        <v>0</v>
      </c>
      <c r="E346" s="175">
        <v>81343.87</v>
      </c>
      <c r="F346" s="175">
        <v>4116</v>
      </c>
      <c r="G346" s="40" t="s">
        <v>1153</v>
      </c>
      <c r="H346" s="175">
        <v>81343.87</v>
      </c>
      <c r="I346" s="175">
        <v>4957</v>
      </c>
      <c r="J346" s="176">
        <v>0</v>
      </c>
      <c r="K346" s="175">
        <v>86300.87</v>
      </c>
      <c r="L346" s="175">
        <v>4957</v>
      </c>
      <c r="M346" s="40" t="s">
        <v>1153</v>
      </c>
      <c r="N346" s="175">
        <v>86300.87</v>
      </c>
      <c r="O346" s="175">
        <v>9391</v>
      </c>
      <c r="P346" s="176">
        <v>0</v>
      </c>
      <c r="Q346" s="175">
        <v>95691.87</v>
      </c>
      <c r="R346" s="175">
        <v>9391</v>
      </c>
    </row>
    <row r="347" spans="1:18" x14ac:dyDescent="0.25">
      <c r="A347" s="40" t="s">
        <v>1154</v>
      </c>
      <c r="B347" s="175">
        <v>8576308.3499999996</v>
      </c>
      <c r="C347" s="175">
        <v>1992683.89</v>
      </c>
      <c r="D347" s="176">
        <v>0</v>
      </c>
      <c r="E347" s="175">
        <v>10568992.24</v>
      </c>
      <c r="F347" s="175">
        <v>1992683.89</v>
      </c>
      <c r="G347" s="40" t="s">
        <v>1154</v>
      </c>
      <c r="H347" s="175">
        <v>10568992.24</v>
      </c>
      <c r="I347" s="175">
        <v>867426.92</v>
      </c>
      <c r="J347" s="176">
        <v>0</v>
      </c>
      <c r="K347" s="175">
        <v>11436419.16</v>
      </c>
      <c r="L347" s="175">
        <v>867426.92</v>
      </c>
      <c r="M347" s="40" t="s">
        <v>1154</v>
      </c>
      <c r="N347" s="175">
        <v>11436419.16</v>
      </c>
      <c r="O347" s="175">
        <v>1937049.68</v>
      </c>
      <c r="P347" s="176">
        <v>-63074.36</v>
      </c>
      <c r="Q347" s="175">
        <v>13310394.48</v>
      </c>
      <c r="R347" s="175">
        <v>1873975.32</v>
      </c>
    </row>
    <row r="348" spans="1:18" x14ac:dyDescent="0.25">
      <c r="A348" s="40" t="s">
        <v>1155</v>
      </c>
      <c r="B348" s="175">
        <v>2661832.6</v>
      </c>
      <c r="C348" s="175">
        <v>282476.15999999997</v>
      </c>
      <c r="D348" s="176">
        <v>0</v>
      </c>
      <c r="E348" s="175">
        <v>2944308.76</v>
      </c>
      <c r="F348" s="175">
        <v>282476.15999999997</v>
      </c>
      <c r="G348" s="40" t="s">
        <v>1155</v>
      </c>
      <c r="H348" s="175">
        <v>2944308.76</v>
      </c>
      <c r="I348" s="175">
        <v>487421.73</v>
      </c>
      <c r="J348" s="176">
        <v>0</v>
      </c>
      <c r="K348" s="175">
        <v>3431730.49</v>
      </c>
      <c r="L348" s="175">
        <v>487421.73</v>
      </c>
      <c r="M348" s="40" t="s">
        <v>1155</v>
      </c>
      <c r="N348" s="175">
        <v>3431730.49</v>
      </c>
      <c r="O348" s="175">
        <v>471749.25</v>
      </c>
      <c r="P348" s="176">
        <v>0</v>
      </c>
      <c r="Q348" s="175">
        <v>3903479.74</v>
      </c>
      <c r="R348" s="175">
        <v>471749.25</v>
      </c>
    </row>
    <row r="349" spans="1:18" x14ac:dyDescent="0.25">
      <c r="A349" s="165" t="s">
        <v>584</v>
      </c>
      <c r="B349" s="173">
        <v>7649267.7999999998</v>
      </c>
      <c r="C349" s="173">
        <v>1234419.92</v>
      </c>
      <c r="D349" s="174">
        <v>-4393.5600000000004</v>
      </c>
      <c r="E349" s="173">
        <v>8879294.1600000001</v>
      </c>
      <c r="F349" s="173">
        <v>1230026.3600000001</v>
      </c>
      <c r="G349" s="165" t="s">
        <v>584</v>
      </c>
      <c r="H349" s="173">
        <v>8879294.1600000001</v>
      </c>
      <c r="I349" s="173">
        <v>504175.41</v>
      </c>
      <c r="J349" s="174">
        <v>0</v>
      </c>
      <c r="K349" s="173">
        <v>9383469.5700000003</v>
      </c>
      <c r="L349" s="173">
        <v>504175.41</v>
      </c>
      <c r="M349" s="165" t="s">
        <v>584</v>
      </c>
      <c r="N349" s="173">
        <v>9383469.5700000003</v>
      </c>
      <c r="O349" s="173">
        <v>2739372.94</v>
      </c>
      <c r="P349" s="174">
        <v>-4554.79</v>
      </c>
      <c r="Q349" s="173">
        <v>12118287.720000001</v>
      </c>
      <c r="R349" s="173">
        <v>2734818.15</v>
      </c>
    </row>
    <row r="350" spans="1:18" x14ac:dyDescent="0.25">
      <c r="A350" s="40" t="s">
        <v>1156</v>
      </c>
      <c r="B350" s="175">
        <v>2864828.59</v>
      </c>
      <c r="C350" s="175">
        <v>314684.69</v>
      </c>
      <c r="D350" s="176">
        <v>-4393.5600000000004</v>
      </c>
      <c r="E350" s="175">
        <v>3175119.72</v>
      </c>
      <c r="F350" s="175">
        <v>310291.13</v>
      </c>
      <c r="G350" s="40" t="s">
        <v>1156</v>
      </c>
      <c r="H350" s="175">
        <v>3175119.72</v>
      </c>
      <c r="I350" s="175">
        <v>301696.98</v>
      </c>
      <c r="J350" s="176">
        <v>0</v>
      </c>
      <c r="K350" s="175">
        <v>3476816.7</v>
      </c>
      <c r="L350" s="175">
        <v>301696.98</v>
      </c>
      <c r="M350" s="40" t="s">
        <v>1156</v>
      </c>
      <c r="N350" s="175">
        <v>3476816.7</v>
      </c>
      <c r="O350" s="175">
        <v>287717.26</v>
      </c>
      <c r="P350" s="176">
        <v>-4554.79</v>
      </c>
      <c r="Q350" s="175">
        <v>3759979.17</v>
      </c>
      <c r="R350" s="175">
        <v>283162.46999999997</v>
      </c>
    </row>
    <row r="351" spans="1:18" x14ac:dyDescent="0.25">
      <c r="A351" s="40" t="s">
        <v>1157</v>
      </c>
      <c r="B351" s="175">
        <v>3653538.17</v>
      </c>
      <c r="C351" s="175">
        <v>727912.5</v>
      </c>
      <c r="D351" s="176">
        <v>0</v>
      </c>
      <c r="E351" s="175">
        <v>4381450.67</v>
      </c>
      <c r="F351" s="175">
        <v>727912.5</v>
      </c>
      <c r="G351" s="40" t="s">
        <v>1157</v>
      </c>
      <c r="H351" s="175">
        <v>4381450.67</v>
      </c>
      <c r="I351" s="175">
        <v>50555.06</v>
      </c>
      <c r="J351" s="176">
        <v>0</v>
      </c>
      <c r="K351" s="175">
        <v>4432005.7300000004</v>
      </c>
      <c r="L351" s="175">
        <v>50555.06</v>
      </c>
      <c r="M351" s="40" t="s">
        <v>1157</v>
      </c>
      <c r="N351" s="175">
        <v>4432005.7300000004</v>
      </c>
      <c r="O351" s="175">
        <v>2190566.98</v>
      </c>
      <c r="P351" s="176">
        <v>0</v>
      </c>
      <c r="Q351" s="175">
        <v>6622572.71</v>
      </c>
      <c r="R351" s="175">
        <v>2190566.98</v>
      </c>
    </row>
    <row r="352" spans="1:18" x14ac:dyDescent="0.25">
      <c r="A352" s="40" t="s">
        <v>1158</v>
      </c>
      <c r="B352" s="175">
        <v>1049604.32</v>
      </c>
      <c r="C352" s="175">
        <v>190662.73</v>
      </c>
      <c r="D352" s="177">
        <v>0</v>
      </c>
      <c r="E352" s="175">
        <v>1240267.05</v>
      </c>
      <c r="F352" s="175">
        <v>190662.73</v>
      </c>
      <c r="G352" s="40" t="s">
        <v>1158</v>
      </c>
      <c r="H352" s="175">
        <v>1240267.05</v>
      </c>
      <c r="I352" s="175">
        <v>146181.37</v>
      </c>
      <c r="J352" s="177">
        <v>0</v>
      </c>
      <c r="K352" s="175">
        <v>1386448.42</v>
      </c>
      <c r="L352" s="175">
        <v>146181.37</v>
      </c>
      <c r="M352" s="40" t="s">
        <v>1158</v>
      </c>
      <c r="N352" s="175">
        <v>1386448.42</v>
      </c>
      <c r="O352" s="175">
        <v>260428.7</v>
      </c>
      <c r="P352" s="177">
        <v>0</v>
      </c>
      <c r="Q352" s="175">
        <v>1646877.12</v>
      </c>
      <c r="R352" s="175">
        <v>260428.7</v>
      </c>
    </row>
    <row r="353" spans="1:18" x14ac:dyDescent="0.25">
      <c r="A353" s="40" t="s">
        <v>1159</v>
      </c>
      <c r="B353" s="175">
        <v>81296.72</v>
      </c>
      <c r="C353" s="175">
        <v>1160</v>
      </c>
      <c r="D353" s="177">
        <v>0</v>
      </c>
      <c r="E353" s="175">
        <v>82456.72</v>
      </c>
      <c r="F353" s="175">
        <v>1160</v>
      </c>
      <c r="G353" s="40" t="s">
        <v>1159</v>
      </c>
      <c r="H353" s="175">
        <v>82456.72</v>
      </c>
      <c r="I353" s="175">
        <v>5742</v>
      </c>
      <c r="J353" s="177">
        <v>0</v>
      </c>
      <c r="K353" s="175">
        <v>88198.720000000001</v>
      </c>
      <c r="L353" s="175">
        <v>5742</v>
      </c>
      <c r="M353" s="40" t="s">
        <v>1159</v>
      </c>
      <c r="N353" s="175">
        <v>88198.720000000001</v>
      </c>
      <c r="O353" s="175">
        <v>660</v>
      </c>
      <c r="P353" s="177">
        <v>0</v>
      </c>
      <c r="Q353" s="175">
        <v>88858.72</v>
      </c>
      <c r="R353" s="175">
        <v>660</v>
      </c>
    </row>
    <row r="354" spans="1:18" x14ac:dyDescent="0.25">
      <c r="A354" s="165" t="s">
        <v>1160</v>
      </c>
      <c r="B354" s="173">
        <v>21576185.699999999</v>
      </c>
      <c r="C354" s="173">
        <v>3140930.75</v>
      </c>
      <c r="D354" s="174">
        <v>-88570.26</v>
      </c>
      <c r="E354" s="173">
        <v>24628546.190000001</v>
      </c>
      <c r="F354" s="173">
        <v>3052360.49</v>
      </c>
      <c r="G354" s="165" t="s">
        <v>1160</v>
      </c>
      <c r="H354" s="173">
        <v>24628546.190000001</v>
      </c>
      <c r="I354" s="173">
        <v>5182116.04</v>
      </c>
      <c r="J354" s="174">
        <v>-126480.24</v>
      </c>
      <c r="K354" s="173">
        <v>29684181.989999998</v>
      </c>
      <c r="L354" s="173">
        <v>5055635.8</v>
      </c>
      <c r="M354" s="165" t="s">
        <v>1160</v>
      </c>
      <c r="N354" s="173">
        <v>29684181.989999998</v>
      </c>
      <c r="O354" s="173">
        <v>5181917.16</v>
      </c>
      <c r="P354" s="174">
        <v>-1464.7</v>
      </c>
      <c r="Q354" s="173">
        <v>34864634.450000003</v>
      </c>
      <c r="R354" s="173">
        <v>5180452.46</v>
      </c>
    </row>
    <row r="355" spans="1:18" x14ac:dyDescent="0.25">
      <c r="A355" s="40" t="s">
        <v>1161</v>
      </c>
      <c r="B355" s="175">
        <v>3237158.37</v>
      </c>
      <c r="C355" s="175">
        <v>524012.86</v>
      </c>
      <c r="D355" s="176">
        <v>-72550.259999999995</v>
      </c>
      <c r="E355" s="175">
        <v>3688620.97</v>
      </c>
      <c r="F355" s="175">
        <v>451462.6</v>
      </c>
      <c r="G355" s="40" t="s">
        <v>1161</v>
      </c>
      <c r="H355" s="175">
        <v>3688620.97</v>
      </c>
      <c r="I355" s="175">
        <v>323394.23</v>
      </c>
      <c r="J355" s="176">
        <v>-24304.65</v>
      </c>
      <c r="K355" s="175">
        <v>3987710.55</v>
      </c>
      <c r="L355" s="175">
        <v>299089.58</v>
      </c>
      <c r="M355" s="40" t="s">
        <v>1161</v>
      </c>
      <c r="N355" s="175">
        <v>3987710.55</v>
      </c>
      <c r="O355" s="175">
        <v>556060.25</v>
      </c>
      <c r="P355" s="176">
        <v>0</v>
      </c>
      <c r="Q355" s="175">
        <v>4543770.8</v>
      </c>
      <c r="R355" s="175">
        <v>556060.25</v>
      </c>
    </row>
    <row r="356" spans="1:18" x14ac:dyDescent="0.25">
      <c r="A356" s="40" t="s">
        <v>1282</v>
      </c>
      <c r="B356" s="175">
        <v>14361.96</v>
      </c>
      <c r="C356" s="175">
        <v>0</v>
      </c>
      <c r="D356" s="177">
        <v>0</v>
      </c>
      <c r="E356" s="175">
        <v>14361.96</v>
      </c>
      <c r="F356" s="175">
        <v>0</v>
      </c>
      <c r="G356" s="40" t="s">
        <v>1282</v>
      </c>
      <c r="H356" s="175">
        <v>14361.96</v>
      </c>
      <c r="I356" s="175">
        <v>66120</v>
      </c>
      <c r="J356" s="177">
        <v>0</v>
      </c>
      <c r="K356" s="175">
        <v>80481.960000000006</v>
      </c>
      <c r="L356" s="175">
        <v>66120</v>
      </c>
      <c r="M356" s="40" t="s">
        <v>1282</v>
      </c>
      <c r="N356" s="175">
        <v>80481.960000000006</v>
      </c>
      <c r="O356" s="175">
        <v>0</v>
      </c>
      <c r="P356" s="177">
        <v>0</v>
      </c>
      <c r="Q356" s="175">
        <v>80481.960000000006</v>
      </c>
      <c r="R356" s="175">
        <v>0</v>
      </c>
    </row>
    <row r="357" spans="1:18" x14ac:dyDescent="0.25">
      <c r="A357" s="40" t="s">
        <v>1162</v>
      </c>
      <c r="B357" s="175">
        <v>937409.11</v>
      </c>
      <c r="C357" s="175">
        <v>0</v>
      </c>
      <c r="D357" s="177">
        <v>0</v>
      </c>
      <c r="E357" s="175">
        <v>937409.11</v>
      </c>
      <c r="F357" s="175">
        <v>0</v>
      </c>
      <c r="G357" s="40" t="s">
        <v>1162</v>
      </c>
      <c r="H357" s="175">
        <v>937409.11</v>
      </c>
      <c r="I357" s="175">
        <v>101500</v>
      </c>
      <c r="J357" s="177">
        <v>0</v>
      </c>
      <c r="K357" s="175">
        <v>1038909.11</v>
      </c>
      <c r="L357" s="175">
        <v>101500</v>
      </c>
      <c r="M357" s="40" t="s">
        <v>1162</v>
      </c>
      <c r="N357" s="175">
        <v>1038909.11</v>
      </c>
      <c r="O357" s="175">
        <v>217841.97</v>
      </c>
      <c r="P357" s="177">
        <v>0</v>
      </c>
      <c r="Q357" s="175">
        <v>1256751.08</v>
      </c>
      <c r="R357" s="175">
        <v>217841.97</v>
      </c>
    </row>
    <row r="358" spans="1:18" x14ac:dyDescent="0.25">
      <c r="A358" s="40" t="s">
        <v>1283</v>
      </c>
      <c r="B358" s="175">
        <v>5021756.29</v>
      </c>
      <c r="C358" s="175">
        <v>693433.8</v>
      </c>
      <c r="D358" s="176">
        <v>-16020</v>
      </c>
      <c r="E358" s="175">
        <v>5699170.0899999999</v>
      </c>
      <c r="F358" s="175">
        <v>677413.8</v>
      </c>
      <c r="G358" s="40" t="s">
        <v>1283</v>
      </c>
      <c r="H358" s="175">
        <v>5699170.0899999999</v>
      </c>
      <c r="I358" s="175">
        <v>920356.25</v>
      </c>
      <c r="J358" s="176">
        <v>-102175.59</v>
      </c>
      <c r="K358" s="175">
        <v>6517350.75</v>
      </c>
      <c r="L358" s="175">
        <v>818180.66</v>
      </c>
      <c r="M358" s="40" t="s">
        <v>1283</v>
      </c>
      <c r="N358" s="175">
        <v>6517350.75</v>
      </c>
      <c r="O358" s="175">
        <v>550335.28</v>
      </c>
      <c r="P358" s="176">
        <v>-1464.7</v>
      </c>
      <c r="Q358" s="175">
        <v>7066221.3300000001</v>
      </c>
      <c r="R358" s="175">
        <v>548870.57999999996</v>
      </c>
    </row>
    <row r="359" spans="1:18" x14ac:dyDescent="0.25">
      <c r="A359" s="40" t="s">
        <v>1163</v>
      </c>
      <c r="B359" s="175">
        <v>300968.32000000001</v>
      </c>
      <c r="C359" s="175">
        <v>9674.2900000000009</v>
      </c>
      <c r="D359" s="177">
        <v>0</v>
      </c>
      <c r="E359" s="175">
        <v>310642.61</v>
      </c>
      <c r="F359" s="175">
        <v>9674.2900000000009</v>
      </c>
      <c r="G359" s="40" t="s">
        <v>1163</v>
      </c>
      <c r="H359" s="175">
        <v>310642.61</v>
      </c>
      <c r="I359" s="175">
        <v>31011.16</v>
      </c>
      <c r="J359" s="177">
        <v>0</v>
      </c>
      <c r="K359" s="175">
        <v>341653.77</v>
      </c>
      <c r="L359" s="175">
        <v>31011.16</v>
      </c>
      <c r="M359" s="40" t="s">
        <v>1163</v>
      </c>
      <c r="N359" s="175">
        <v>341653.77</v>
      </c>
      <c r="O359" s="175">
        <v>99511.11</v>
      </c>
      <c r="P359" s="177">
        <v>0</v>
      </c>
      <c r="Q359" s="175">
        <v>441164.88</v>
      </c>
      <c r="R359" s="175">
        <v>99511.11</v>
      </c>
    </row>
    <row r="360" spans="1:18" x14ac:dyDescent="0.25">
      <c r="A360" s="40" t="s">
        <v>1214</v>
      </c>
      <c r="B360" s="175">
        <v>12033571.65</v>
      </c>
      <c r="C360" s="175">
        <v>1913809.8</v>
      </c>
      <c r="D360" s="177">
        <v>0</v>
      </c>
      <c r="E360" s="175">
        <v>13947381.449999999</v>
      </c>
      <c r="F360" s="175">
        <v>1913809.8</v>
      </c>
      <c r="G360" s="40" t="s">
        <v>1214</v>
      </c>
      <c r="H360" s="175">
        <v>13947381.449999999</v>
      </c>
      <c r="I360" s="175">
        <v>3727734.4</v>
      </c>
      <c r="J360" s="177">
        <v>0</v>
      </c>
      <c r="K360" s="175">
        <v>17675115.850000001</v>
      </c>
      <c r="L360" s="175">
        <v>3727734.4</v>
      </c>
      <c r="M360" s="40" t="s">
        <v>1214</v>
      </c>
      <c r="N360" s="175">
        <v>17675115.850000001</v>
      </c>
      <c r="O360" s="175">
        <v>3758168.55</v>
      </c>
      <c r="P360" s="177">
        <v>0</v>
      </c>
      <c r="Q360" s="175">
        <v>21433284.399999999</v>
      </c>
      <c r="R360" s="175">
        <v>3758168.55</v>
      </c>
    </row>
    <row r="361" spans="1:18" x14ac:dyDescent="0.25">
      <c r="A361" s="40" t="s">
        <v>1164</v>
      </c>
      <c r="B361" s="175">
        <v>30960</v>
      </c>
      <c r="C361" s="175">
        <v>0</v>
      </c>
      <c r="D361" s="176">
        <v>0</v>
      </c>
      <c r="E361" s="175">
        <v>30960</v>
      </c>
      <c r="F361" s="175">
        <v>0</v>
      </c>
      <c r="G361" s="40" t="s">
        <v>1164</v>
      </c>
      <c r="H361" s="175">
        <v>30960</v>
      </c>
      <c r="I361" s="175">
        <v>12000</v>
      </c>
      <c r="J361" s="176">
        <v>0</v>
      </c>
      <c r="K361" s="175">
        <v>42960</v>
      </c>
      <c r="L361" s="175">
        <v>12000</v>
      </c>
      <c r="M361" s="40" t="s">
        <v>1164</v>
      </c>
      <c r="N361" s="175">
        <v>42960</v>
      </c>
      <c r="O361" s="175">
        <v>0</v>
      </c>
      <c r="P361" s="176">
        <v>0</v>
      </c>
      <c r="Q361" s="175">
        <v>42960</v>
      </c>
      <c r="R361" s="175">
        <v>0</v>
      </c>
    </row>
    <row r="362" spans="1:18" x14ac:dyDescent="0.25">
      <c r="A362" s="165" t="s">
        <v>585</v>
      </c>
      <c r="B362" s="173">
        <v>2819017.29</v>
      </c>
      <c r="C362" s="173">
        <v>82052.899999999994</v>
      </c>
      <c r="D362" s="174">
        <v>-14033.08</v>
      </c>
      <c r="E362" s="173">
        <v>2887037.11</v>
      </c>
      <c r="F362" s="173">
        <v>68019.820000000007</v>
      </c>
      <c r="G362" s="165" t="s">
        <v>585</v>
      </c>
      <c r="H362" s="173">
        <v>2887037.11</v>
      </c>
      <c r="I362" s="173">
        <v>60064.32</v>
      </c>
      <c r="J362" s="174">
        <v>-102.08</v>
      </c>
      <c r="K362" s="173">
        <v>2946999.35</v>
      </c>
      <c r="L362" s="173">
        <v>59962.239999999998</v>
      </c>
      <c r="M362" s="165" t="s">
        <v>585</v>
      </c>
      <c r="N362" s="173">
        <v>2946999.35</v>
      </c>
      <c r="O362" s="173">
        <v>223658.89</v>
      </c>
      <c r="P362" s="174">
        <v>-199.52</v>
      </c>
      <c r="Q362" s="173">
        <v>3170458.72</v>
      </c>
      <c r="R362" s="173">
        <v>223459.37</v>
      </c>
    </row>
    <row r="363" spans="1:18" x14ac:dyDescent="0.25">
      <c r="A363" s="40" t="s">
        <v>1165</v>
      </c>
      <c r="B363" s="175">
        <v>326644.78999999998</v>
      </c>
      <c r="C363" s="175">
        <v>37144.089999999997</v>
      </c>
      <c r="D363" s="176">
        <v>0</v>
      </c>
      <c r="E363" s="175">
        <v>363788.88</v>
      </c>
      <c r="F363" s="175">
        <v>37144.089999999997</v>
      </c>
      <c r="G363" s="40" t="s">
        <v>1165</v>
      </c>
      <c r="H363" s="175">
        <v>363788.88</v>
      </c>
      <c r="I363" s="175">
        <v>33418.99</v>
      </c>
      <c r="J363" s="176">
        <v>-102.08</v>
      </c>
      <c r="K363" s="175">
        <v>397105.79</v>
      </c>
      <c r="L363" s="175">
        <v>33316.910000000003</v>
      </c>
      <c r="M363" s="40" t="s">
        <v>1165</v>
      </c>
      <c r="N363" s="175">
        <v>397105.79</v>
      </c>
      <c r="O363" s="175">
        <v>40100.68</v>
      </c>
      <c r="P363" s="176">
        <v>-199.52</v>
      </c>
      <c r="Q363" s="175">
        <v>437006.95</v>
      </c>
      <c r="R363" s="175">
        <v>39901.160000000003</v>
      </c>
    </row>
    <row r="364" spans="1:18" x14ac:dyDescent="0.25">
      <c r="A364" s="40" t="s">
        <v>1166</v>
      </c>
      <c r="B364" s="175">
        <v>256482.13</v>
      </c>
      <c r="C364" s="175">
        <v>44752.84</v>
      </c>
      <c r="D364" s="176">
        <v>-14014</v>
      </c>
      <c r="E364" s="175">
        <v>287220.96999999997</v>
      </c>
      <c r="F364" s="175">
        <v>30738.84</v>
      </c>
      <c r="G364" s="40" t="s">
        <v>1166</v>
      </c>
      <c r="H364" s="175">
        <v>287220.96999999997</v>
      </c>
      <c r="I364" s="175">
        <v>26616.89</v>
      </c>
      <c r="J364" s="176">
        <v>0</v>
      </c>
      <c r="K364" s="175">
        <v>313837.86</v>
      </c>
      <c r="L364" s="175">
        <v>26616.89</v>
      </c>
      <c r="M364" s="40" t="s">
        <v>1166</v>
      </c>
      <c r="N364" s="175">
        <v>313837.86</v>
      </c>
      <c r="O364" s="175">
        <v>20648.689999999999</v>
      </c>
      <c r="P364" s="176">
        <v>0</v>
      </c>
      <c r="Q364" s="175">
        <v>334486.55</v>
      </c>
      <c r="R364" s="175">
        <v>20648.689999999999</v>
      </c>
    </row>
    <row r="365" spans="1:18" x14ac:dyDescent="0.25">
      <c r="A365" s="40" t="s">
        <v>1215</v>
      </c>
      <c r="B365" s="175">
        <v>226988.15</v>
      </c>
      <c r="C365" s="175">
        <v>155.97</v>
      </c>
      <c r="D365" s="176">
        <v>-19.079999999999998</v>
      </c>
      <c r="E365" s="175">
        <v>227125.04</v>
      </c>
      <c r="F365" s="175">
        <v>136.88999999999999</v>
      </c>
      <c r="G365" s="40" t="s">
        <v>1215</v>
      </c>
      <c r="H365" s="175">
        <v>227125.04</v>
      </c>
      <c r="I365" s="175">
        <v>28.44</v>
      </c>
      <c r="J365" s="176">
        <v>0</v>
      </c>
      <c r="K365" s="175">
        <v>227153.48</v>
      </c>
      <c r="L365" s="175">
        <v>28.44</v>
      </c>
      <c r="M365" s="40" t="s">
        <v>1215</v>
      </c>
      <c r="N365" s="175">
        <v>227153.48</v>
      </c>
      <c r="O365" s="175">
        <v>76.77</v>
      </c>
      <c r="P365" s="176">
        <v>0</v>
      </c>
      <c r="Q365" s="175">
        <v>227230.25</v>
      </c>
      <c r="R365" s="175">
        <v>76.77</v>
      </c>
    </row>
    <row r="366" spans="1:18" x14ac:dyDescent="0.25">
      <c r="A366" s="40" t="s">
        <v>1284</v>
      </c>
      <c r="B366" s="175">
        <v>1705400.22</v>
      </c>
      <c r="C366" s="175">
        <v>0</v>
      </c>
      <c r="D366" s="177">
        <v>0</v>
      </c>
      <c r="E366" s="175">
        <v>1705400.22</v>
      </c>
      <c r="F366" s="175">
        <v>0</v>
      </c>
      <c r="G366" s="40" t="s">
        <v>1284</v>
      </c>
      <c r="H366" s="175">
        <v>1705400.22</v>
      </c>
      <c r="I366" s="175">
        <v>0</v>
      </c>
      <c r="J366" s="177">
        <v>0</v>
      </c>
      <c r="K366" s="175">
        <v>1705400.22</v>
      </c>
      <c r="L366" s="175">
        <v>0</v>
      </c>
      <c r="M366" s="40" t="s">
        <v>1284</v>
      </c>
      <c r="N366" s="175">
        <v>1705400.22</v>
      </c>
      <c r="O366" s="175">
        <v>162832.75</v>
      </c>
      <c r="P366" s="177">
        <v>0</v>
      </c>
      <c r="Q366" s="175">
        <v>1868232.97</v>
      </c>
      <c r="R366" s="175">
        <v>162832.75</v>
      </c>
    </row>
    <row r="367" spans="1:18" x14ac:dyDescent="0.25">
      <c r="A367" s="40" t="s">
        <v>1216</v>
      </c>
      <c r="B367" s="175">
        <v>303502</v>
      </c>
      <c r="C367" s="175">
        <v>0</v>
      </c>
      <c r="D367" s="177">
        <v>0</v>
      </c>
      <c r="E367" s="175">
        <v>303502</v>
      </c>
      <c r="F367" s="175">
        <v>0</v>
      </c>
      <c r="G367" s="40" t="s">
        <v>1216</v>
      </c>
      <c r="H367" s="175">
        <v>303502</v>
      </c>
      <c r="I367" s="175">
        <v>0</v>
      </c>
      <c r="J367" s="177">
        <v>0</v>
      </c>
      <c r="K367" s="175">
        <v>303502</v>
      </c>
      <c r="L367" s="175">
        <v>0</v>
      </c>
      <c r="M367" s="40" t="s">
        <v>1216</v>
      </c>
      <c r="N367" s="175">
        <v>303502</v>
      </c>
      <c r="O367" s="175">
        <v>0</v>
      </c>
      <c r="P367" s="177">
        <v>0</v>
      </c>
      <c r="Q367" s="175">
        <v>303502</v>
      </c>
      <c r="R367" s="175">
        <v>0</v>
      </c>
    </row>
    <row r="368" spans="1:18" x14ac:dyDescent="0.25">
      <c r="A368" s="165" t="s">
        <v>1167</v>
      </c>
      <c r="B368" s="173">
        <v>24822624.93</v>
      </c>
      <c r="C368" s="173">
        <v>5072085.5</v>
      </c>
      <c r="D368" s="174">
        <v>-16075.98</v>
      </c>
      <c r="E368" s="173">
        <v>29878634.449999999</v>
      </c>
      <c r="F368" s="173">
        <v>5056009.5199999996</v>
      </c>
      <c r="G368" s="165" t="s">
        <v>1167</v>
      </c>
      <c r="H368" s="173">
        <v>29878634.449999999</v>
      </c>
      <c r="I368" s="173">
        <v>5238077.38</v>
      </c>
      <c r="J368" s="174">
        <v>-1750.3</v>
      </c>
      <c r="K368" s="173">
        <v>35114961.530000001</v>
      </c>
      <c r="L368" s="173">
        <v>5236327.08</v>
      </c>
      <c r="M368" s="165" t="s">
        <v>1167</v>
      </c>
      <c r="N368" s="173">
        <v>35114961.530000001</v>
      </c>
      <c r="O368" s="173">
        <v>16785966.399999999</v>
      </c>
      <c r="P368" s="174">
        <v>-12280.64</v>
      </c>
      <c r="Q368" s="173">
        <v>51888647.289999999</v>
      </c>
      <c r="R368" s="173">
        <v>16773685.76</v>
      </c>
    </row>
    <row r="369" spans="1:18" x14ac:dyDescent="0.25">
      <c r="A369" s="40" t="s">
        <v>1285</v>
      </c>
      <c r="B369" s="175">
        <v>1062436.74</v>
      </c>
      <c r="C369" s="175">
        <v>1037151.75</v>
      </c>
      <c r="D369" s="176">
        <v>-870</v>
      </c>
      <c r="E369" s="175">
        <v>2098718.4900000002</v>
      </c>
      <c r="F369" s="175">
        <v>1036281.75</v>
      </c>
      <c r="G369" s="40" t="s">
        <v>1285</v>
      </c>
      <c r="H369" s="175">
        <v>2098718.4900000002</v>
      </c>
      <c r="I369" s="175">
        <v>1339868.1599999999</v>
      </c>
      <c r="J369" s="176">
        <v>-1128.18</v>
      </c>
      <c r="K369" s="175">
        <v>3437458.47</v>
      </c>
      <c r="L369" s="175">
        <v>1338739.98</v>
      </c>
      <c r="M369" s="40" t="s">
        <v>1285</v>
      </c>
      <c r="N369" s="175">
        <v>3437458.47</v>
      </c>
      <c r="O369" s="175">
        <v>2337423.91</v>
      </c>
      <c r="P369" s="176">
        <v>0</v>
      </c>
      <c r="Q369" s="175">
        <v>5774882.3799999999</v>
      </c>
      <c r="R369" s="175">
        <v>2337423.91</v>
      </c>
    </row>
    <row r="370" spans="1:18" x14ac:dyDescent="0.25">
      <c r="A370" s="40" t="s">
        <v>1286</v>
      </c>
      <c r="B370" s="175">
        <v>8416432.1600000001</v>
      </c>
      <c r="C370" s="175">
        <v>168780.11</v>
      </c>
      <c r="D370" s="176">
        <v>0</v>
      </c>
      <c r="E370" s="175">
        <v>8585212.2699999996</v>
      </c>
      <c r="F370" s="175">
        <v>168780.11</v>
      </c>
      <c r="G370" s="40" t="s">
        <v>1286</v>
      </c>
      <c r="H370" s="175">
        <v>8585212.2699999996</v>
      </c>
      <c r="I370" s="175">
        <v>229809.11</v>
      </c>
      <c r="J370" s="176">
        <v>0</v>
      </c>
      <c r="K370" s="175">
        <v>8815021.3800000008</v>
      </c>
      <c r="L370" s="175">
        <v>229809.11</v>
      </c>
      <c r="M370" s="40" t="s">
        <v>1286</v>
      </c>
      <c r="N370" s="175">
        <v>8815021.3800000008</v>
      </c>
      <c r="O370" s="175">
        <v>1170226.8600000001</v>
      </c>
      <c r="P370" s="176">
        <v>0</v>
      </c>
      <c r="Q370" s="175">
        <v>9985248.2400000002</v>
      </c>
      <c r="R370" s="175">
        <v>1170226.8600000001</v>
      </c>
    </row>
    <row r="371" spans="1:18" x14ac:dyDescent="0.25">
      <c r="A371" s="40" t="s">
        <v>1287</v>
      </c>
      <c r="B371" s="175">
        <v>3256574.83</v>
      </c>
      <c r="C371" s="175">
        <v>1559086.66</v>
      </c>
      <c r="D371" s="176">
        <v>-14901.38</v>
      </c>
      <c r="E371" s="175">
        <v>4800760.1100000003</v>
      </c>
      <c r="F371" s="175">
        <v>1544185.28</v>
      </c>
      <c r="G371" s="40" t="s">
        <v>1287</v>
      </c>
      <c r="H371" s="175">
        <v>4800760.1100000003</v>
      </c>
      <c r="I371" s="175">
        <v>297387</v>
      </c>
      <c r="J371" s="176">
        <v>0</v>
      </c>
      <c r="K371" s="175">
        <v>5098147.1100000003</v>
      </c>
      <c r="L371" s="175">
        <v>297387</v>
      </c>
      <c r="M371" s="40" t="s">
        <v>1287</v>
      </c>
      <c r="N371" s="175">
        <v>5098147.1100000003</v>
      </c>
      <c r="O371" s="175">
        <v>9099103.2400000002</v>
      </c>
      <c r="P371" s="176">
        <v>0</v>
      </c>
      <c r="Q371" s="175">
        <v>14197250.35</v>
      </c>
      <c r="R371" s="175">
        <v>9099103.2400000002</v>
      </c>
    </row>
    <row r="372" spans="1:18" x14ac:dyDescent="0.25">
      <c r="A372" s="40" t="s">
        <v>1288</v>
      </c>
      <c r="B372" s="175">
        <v>3106982.86</v>
      </c>
      <c r="C372" s="175">
        <v>464290.43</v>
      </c>
      <c r="D372" s="176">
        <v>-304.60000000000002</v>
      </c>
      <c r="E372" s="175">
        <v>3570968.69</v>
      </c>
      <c r="F372" s="175">
        <v>463985.83</v>
      </c>
      <c r="G372" s="40" t="s">
        <v>1288</v>
      </c>
      <c r="H372" s="175">
        <v>3570968.69</v>
      </c>
      <c r="I372" s="175">
        <v>590075.17000000004</v>
      </c>
      <c r="J372" s="176">
        <v>-622.12</v>
      </c>
      <c r="K372" s="175">
        <v>4160421.74</v>
      </c>
      <c r="L372" s="175">
        <v>589453.05000000005</v>
      </c>
      <c r="M372" s="40" t="s">
        <v>1288</v>
      </c>
      <c r="N372" s="175">
        <v>4160421.74</v>
      </c>
      <c r="O372" s="175">
        <v>631855.42000000004</v>
      </c>
      <c r="P372" s="176">
        <v>-6936.74</v>
      </c>
      <c r="Q372" s="175">
        <v>4785340.42</v>
      </c>
      <c r="R372" s="175">
        <v>624918.68000000005</v>
      </c>
    </row>
    <row r="373" spans="1:18" x14ac:dyDescent="0.25">
      <c r="A373" s="40" t="s">
        <v>1168</v>
      </c>
      <c r="B373" s="175">
        <v>1890531.2</v>
      </c>
      <c r="C373" s="175">
        <v>649454.01</v>
      </c>
      <c r="D373" s="176">
        <v>0</v>
      </c>
      <c r="E373" s="175">
        <v>2539985.21</v>
      </c>
      <c r="F373" s="175">
        <v>649454.01</v>
      </c>
      <c r="G373" s="40" t="s">
        <v>1168</v>
      </c>
      <c r="H373" s="175">
        <v>2539985.21</v>
      </c>
      <c r="I373" s="175">
        <v>457542.38</v>
      </c>
      <c r="J373" s="176">
        <v>0</v>
      </c>
      <c r="K373" s="175">
        <v>2997527.59</v>
      </c>
      <c r="L373" s="175">
        <v>457542.38</v>
      </c>
      <c r="M373" s="40" t="s">
        <v>1168</v>
      </c>
      <c r="N373" s="175">
        <v>2997527.59</v>
      </c>
      <c r="O373" s="175">
        <v>1083618.8999999999</v>
      </c>
      <c r="P373" s="176">
        <v>-5343.9</v>
      </c>
      <c r="Q373" s="175">
        <v>4075802.59</v>
      </c>
      <c r="R373" s="175">
        <v>1078275</v>
      </c>
    </row>
    <row r="374" spans="1:18" x14ac:dyDescent="0.25">
      <c r="A374" s="40" t="s">
        <v>1169</v>
      </c>
      <c r="B374" s="175">
        <v>6730864.7400000002</v>
      </c>
      <c r="C374" s="175">
        <v>1176561.95</v>
      </c>
      <c r="D374" s="176">
        <v>0</v>
      </c>
      <c r="E374" s="175">
        <v>7907426.6900000004</v>
      </c>
      <c r="F374" s="175">
        <v>1176561.95</v>
      </c>
      <c r="G374" s="40" t="s">
        <v>1169</v>
      </c>
      <c r="H374" s="175">
        <v>7907426.6900000004</v>
      </c>
      <c r="I374" s="175">
        <v>2128311.5</v>
      </c>
      <c r="J374" s="176">
        <v>0</v>
      </c>
      <c r="K374" s="175">
        <v>10035738.189999999</v>
      </c>
      <c r="L374" s="175">
        <v>2128311.5</v>
      </c>
      <c r="M374" s="40" t="s">
        <v>1169</v>
      </c>
      <c r="N374" s="175">
        <v>10035738.189999999</v>
      </c>
      <c r="O374" s="175">
        <v>2223260.1</v>
      </c>
      <c r="P374" s="176">
        <v>0</v>
      </c>
      <c r="Q374" s="175">
        <v>12258998.289999999</v>
      </c>
      <c r="R374" s="175">
        <v>2223260.1</v>
      </c>
    </row>
    <row r="375" spans="1:18" x14ac:dyDescent="0.25">
      <c r="A375" s="40" t="s">
        <v>1170</v>
      </c>
      <c r="B375" s="175">
        <v>358802.4</v>
      </c>
      <c r="C375" s="175">
        <v>16760.59</v>
      </c>
      <c r="D375" s="177">
        <v>0</v>
      </c>
      <c r="E375" s="175">
        <v>375562.99</v>
      </c>
      <c r="F375" s="175">
        <v>16760.59</v>
      </c>
      <c r="G375" s="40" t="s">
        <v>1170</v>
      </c>
      <c r="H375" s="175">
        <v>375562.99</v>
      </c>
      <c r="I375" s="175">
        <v>195084.06</v>
      </c>
      <c r="J375" s="177">
        <v>0</v>
      </c>
      <c r="K375" s="175">
        <v>570647.05000000005</v>
      </c>
      <c r="L375" s="175">
        <v>195084.06</v>
      </c>
      <c r="M375" s="40" t="s">
        <v>1170</v>
      </c>
      <c r="N375" s="175">
        <v>570647.05000000005</v>
      </c>
      <c r="O375" s="175">
        <v>240477.97</v>
      </c>
      <c r="P375" s="177">
        <v>0</v>
      </c>
      <c r="Q375" s="175">
        <v>811125.02</v>
      </c>
      <c r="R375" s="175">
        <v>240477.97</v>
      </c>
    </row>
    <row r="376" spans="1:18" x14ac:dyDescent="0.25">
      <c r="A376" s="165" t="s">
        <v>586</v>
      </c>
      <c r="B376" s="173">
        <v>4461404.1600000001</v>
      </c>
      <c r="C376" s="173">
        <v>562691.61</v>
      </c>
      <c r="D376" s="174">
        <v>0</v>
      </c>
      <c r="E376" s="173">
        <v>5024095.7699999996</v>
      </c>
      <c r="F376" s="173">
        <v>562691.61</v>
      </c>
      <c r="G376" s="165" t="s">
        <v>586</v>
      </c>
      <c r="H376" s="173">
        <v>5024095.7699999996</v>
      </c>
      <c r="I376" s="173">
        <v>777015.08</v>
      </c>
      <c r="J376" s="174">
        <v>0</v>
      </c>
      <c r="K376" s="173">
        <v>5801110.8499999996</v>
      </c>
      <c r="L376" s="173">
        <v>777015.08</v>
      </c>
      <c r="M376" s="165" t="s">
        <v>586</v>
      </c>
      <c r="N376" s="173">
        <v>5801110.8499999996</v>
      </c>
      <c r="O376" s="173">
        <v>3401946.89</v>
      </c>
      <c r="P376" s="174">
        <v>-638444.69999999995</v>
      </c>
      <c r="Q376" s="173">
        <v>8564613.0399999991</v>
      </c>
      <c r="R376" s="173">
        <v>2763502.19</v>
      </c>
    </row>
    <row r="377" spans="1:18" x14ac:dyDescent="0.25">
      <c r="A377" s="40" t="s">
        <v>1289</v>
      </c>
      <c r="B377" s="175">
        <v>4461404.1600000001</v>
      </c>
      <c r="C377" s="175">
        <v>562691.61</v>
      </c>
      <c r="D377" s="176">
        <v>0</v>
      </c>
      <c r="E377" s="175">
        <v>5024095.7699999996</v>
      </c>
      <c r="F377" s="175">
        <v>562691.61</v>
      </c>
      <c r="G377" s="40" t="s">
        <v>1289</v>
      </c>
      <c r="H377" s="175">
        <v>5024095.7699999996</v>
      </c>
      <c r="I377" s="175">
        <v>777015.08</v>
      </c>
      <c r="J377" s="176">
        <v>0</v>
      </c>
      <c r="K377" s="175">
        <v>5801110.8499999996</v>
      </c>
      <c r="L377" s="175">
        <v>777015.08</v>
      </c>
      <c r="M377" s="40" t="s">
        <v>1289</v>
      </c>
      <c r="N377" s="175">
        <v>5801110.8499999996</v>
      </c>
      <c r="O377" s="175">
        <v>3401946.89</v>
      </c>
      <c r="P377" s="176">
        <v>-638444.69999999995</v>
      </c>
      <c r="Q377" s="175">
        <v>8564613.0399999991</v>
      </c>
      <c r="R377" s="175">
        <v>2763502.19</v>
      </c>
    </row>
    <row r="378" spans="1:18" x14ac:dyDescent="0.25">
      <c r="A378" s="165" t="s">
        <v>587</v>
      </c>
      <c r="B378" s="173">
        <v>1172935.04</v>
      </c>
      <c r="C378" s="173">
        <v>137040.82999999999</v>
      </c>
      <c r="D378" s="174">
        <v>-658.02</v>
      </c>
      <c r="E378" s="173">
        <v>1309317.8500000001</v>
      </c>
      <c r="F378" s="173">
        <v>136382.81</v>
      </c>
      <c r="G378" s="165" t="s">
        <v>587</v>
      </c>
      <c r="H378" s="173">
        <v>1309317.8500000001</v>
      </c>
      <c r="I378" s="173">
        <v>173776.39</v>
      </c>
      <c r="J378" s="174">
        <v>-553.02</v>
      </c>
      <c r="K378" s="173">
        <v>1482541.22</v>
      </c>
      <c r="L378" s="173">
        <v>173223.37</v>
      </c>
      <c r="M378" s="165" t="s">
        <v>587</v>
      </c>
      <c r="N378" s="173">
        <v>1482541.22</v>
      </c>
      <c r="O378" s="173">
        <v>108419.59</v>
      </c>
      <c r="P378" s="174">
        <v>-5</v>
      </c>
      <c r="Q378" s="173">
        <v>1590955.81</v>
      </c>
      <c r="R378" s="173">
        <v>108414.59</v>
      </c>
    </row>
    <row r="379" spans="1:18" x14ac:dyDescent="0.25">
      <c r="A379" s="40" t="s">
        <v>1171</v>
      </c>
      <c r="B379" s="175">
        <v>260963.8</v>
      </c>
      <c r="C379" s="175">
        <v>20852</v>
      </c>
      <c r="D379" s="176">
        <v>0</v>
      </c>
      <c r="E379" s="175">
        <v>281815.8</v>
      </c>
      <c r="F379" s="175">
        <v>20852</v>
      </c>
      <c r="G379" s="40" t="s">
        <v>1171</v>
      </c>
      <c r="H379" s="175">
        <v>281815.8</v>
      </c>
      <c r="I379" s="175">
        <v>39178</v>
      </c>
      <c r="J379" s="176">
        <v>0</v>
      </c>
      <c r="K379" s="175">
        <v>320993.8</v>
      </c>
      <c r="L379" s="175">
        <v>39178</v>
      </c>
      <c r="M379" s="40" t="s">
        <v>1171</v>
      </c>
      <c r="N379" s="175">
        <v>320993.8</v>
      </c>
      <c r="O379" s="175">
        <v>15613</v>
      </c>
      <c r="P379" s="176">
        <v>0</v>
      </c>
      <c r="Q379" s="175">
        <v>336606.8</v>
      </c>
      <c r="R379" s="175">
        <v>15613</v>
      </c>
    </row>
    <row r="380" spans="1:18" x14ac:dyDescent="0.25">
      <c r="A380" s="40" t="s">
        <v>1172</v>
      </c>
      <c r="B380" s="175">
        <v>531413.68999999994</v>
      </c>
      <c r="C380" s="175">
        <v>51065.120000000003</v>
      </c>
      <c r="D380" s="176">
        <v>-658.02</v>
      </c>
      <c r="E380" s="175">
        <v>581820.79</v>
      </c>
      <c r="F380" s="175">
        <v>50407.1</v>
      </c>
      <c r="G380" s="40" t="s">
        <v>1172</v>
      </c>
      <c r="H380" s="175">
        <v>581820.79</v>
      </c>
      <c r="I380" s="175">
        <v>65299.02</v>
      </c>
      <c r="J380" s="176">
        <v>-553.02</v>
      </c>
      <c r="K380" s="175">
        <v>646566.79</v>
      </c>
      <c r="L380" s="175">
        <v>64746</v>
      </c>
      <c r="M380" s="40" t="s">
        <v>1172</v>
      </c>
      <c r="N380" s="175">
        <v>646566.79</v>
      </c>
      <c r="O380" s="175">
        <v>59017.49</v>
      </c>
      <c r="P380" s="176">
        <v>-5</v>
      </c>
      <c r="Q380" s="175">
        <v>705579.28</v>
      </c>
      <c r="R380" s="175">
        <v>59012.49</v>
      </c>
    </row>
    <row r="381" spans="1:18" x14ac:dyDescent="0.25">
      <c r="A381" s="40" t="s">
        <v>1290</v>
      </c>
      <c r="B381" s="175">
        <v>380557.55</v>
      </c>
      <c r="C381" s="175">
        <v>65123.71</v>
      </c>
      <c r="D381" s="176">
        <v>0</v>
      </c>
      <c r="E381" s="175">
        <v>445681.26</v>
      </c>
      <c r="F381" s="175">
        <v>65123.71</v>
      </c>
      <c r="G381" s="40" t="s">
        <v>1290</v>
      </c>
      <c r="H381" s="175">
        <v>445681.26</v>
      </c>
      <c r="I381" s="175">
        <v>69299.37</v>
      </c>
      <c r="J381" s="176">
        <v>0</v>
      </c>
      <c r="K381" s="175">
        <v>514980.63</v>
      </c>
      <c r="L381" s="175">
        <v>69299.37</v>
      </c>
      <c r="M381" s="40" t="s">
        <v>1290</v>
      </c>
      <c r="N381" s="175">
        <v>514980.63</v>
      </c>
      <c r="O381" s="175">
        <v>33789.1</v>
      </c>
      <c r="P381" s="176">
        <v>0</v>
      </c>
      <c r="Q381" s="175">
        <v>548769.73</v>
      </c>
      <c r="R381" s="175">
        <v>33789.1</v>
      </c>
    </row>
    <row r="382" spans="1:18" x14ac:dyDescent="0.25">
      <c r="A382" s="165" t="s">
        <v>588</v>
      </c>
      <c r="B382" s="173">
        <v>2141494.98</v>
      </c>
      <c r="C382" s="173">
        <v>398148.54</v>
      </c>
      <c r="D382" s="174">
        <v>0</v>
      </c>
      <c r="E382" s="173">
        <v>2539643.52</v>
      </c>
      <c r="F382" s="173">
        <v>398148.54</v>
      </c>
      <c r="G382" s="165" t="s">
        <v>588</v>
      </c>
      <c r="H382" s="173">
        <v>2539643.52</v>
      </c>
      <c r="I382" s="173">
        <v>366665.99</v>
      </c>
      <c r="J382" s="174">
        <v>-42384.44</v>
      </c>
      <c r="K382" s="173">
        <v>2863925.07</v>
      </c>
      <c r="L382" s="173">
        <v>324281.55</v>
      </c>
      <c r="M382" s="165" t="s">
        <v>588</v>
      </c>
      <c r="N382" s="173">
        <v>2863925.07</v>
      </c>
      <c r="O382" s="173">
        <v>13075625.68</v>
      </c>
      <c r="P382" s="174">
        <v>-81145.13</v>
      </c>
      <c r="Q382" s="173">
        <v>15858405.619999999</v>
      </c>
      <c r="R382" s="173">
        <v>12994480.550000001</v>
      </c>
    </row>
    <row r="383" spans="1:18" x14ac:dyDescent="0.25">
      <c r="A383" s="40" t="s">
        <v>1217</v>
      </c>
      <c r="B383" s="175">
        <v>5720.64</v>
      </c>
      <c r="C383" s="175">
        <v>1500</v>
      </c>
      <c r="D383" s="177">
        <v>0</v>
      </c>
      <c r="E383" s="175">
        <v>7220.64</v>
      </c>
      <c r="F383" s="175">
        <v>1500</v>
      </c>
      <c r="G383" s="40" t="s">
        <v>1217</v>
      </c>
      <c r="H383" s="175">
        <v>7220.64</v>
      </c>
      <c r="I383" s="175">
        <v>620.14</v>
      </c>
      <c r="J383" s="177">
        <v>0</v>
      </c>
      <c r="K383" s="175">
        <v>7840.78</v>
      </c>
      <c r="L383" s="175">
        <v>620.14</v>
      </c>
      <c r="M383" s="40" t="s">
        <v>1217</v>
      </c>
      <c r="N383" s="175">
        <v>7840.78</v>
      </c>
      <c r="O383" s="175">
        <v>0</v>
      </c>
      <c r="P383" s="177">
        <v>0</v>
      </c>
      <c r="Q383" s="175">
        <v>7840.78</v>
      </c>
      <c r="R383" s="175">
        <v>0</v>
      </c>
    </row>
    <row r="384" spans="1:18" x14ac:dyDescent="0.25">
      <c r="A384" s="40" t="s">
        <v>1173</v>
      </c>
      <c r="B384" s="175">
        <v>1346292.56</v>
      </c>
      <c r="C384" s="175">
        <v>254749.65</v>
      </c>
      <c r="D384" s="176">
        <v>0</v>
      </c>
      <c r="E384" s="175">
        <v>1601042.21</v>
      </c>
      <c r="F384" s="175">
        <v>254749.65</v>
      </c>
      <c r="G384" s="40" t="s">
        <v>1173</v>
      </c>
      <c r="H384" s="175">
        <v>1601042.21</v>
      </c>
      <c r="I384" s="175">
        <v>211360.17</v>
      </c>
      <c r="J384" s="176">
        <v>0</v>
      </c>
      <c r="K384" s="175">
        <v>1812402.38</v>
      </c>
      <c r="L384" s="175">
        <v>211360.17</v>
      </c>
      <c r="M384" s="40" t="s">
        <v>1173</v>
      </c>
      <c r="N384" s="175">
        <v>1812402.38</v>
      </c>
      <c r="O384" s="175">
        <v>13004192.939999999</v>
      </c>
      <c r="P384" s="176">
        <v>-78391.009999999995</v>
      </c>
      <c r="Q384" s="175">
        <v>14738204.310000001</v>
      </c>
      <c r="R384" s="175">
        <v>12925801.93</v>
      </c>
    </row>
    <row r="385" spans="1:18" x14ac:dyDescent="0.25">
      <c r="A385" s="40" t="s">
        <v>1174</v>
      </c>
      <c r="B385" s="175">
        <v>414031.25</v>
      </c>
      <c r="C385" s="175">
        <v>87323.55</v>
      </c>
      <c r="D385" s="177">
        <v>0</v>
      </c>
      <c r="E385" s="175">
        <v>501354.8</v>
      </c>
      <c r="F385" s="175">
        <v>87323.55</v>
      </c>
      <c r="G385" s="40" t="s">
        <v>1174</v>
      </c>
      <c r="H385" s="175">
        <v>501354.8</v>
      </c>
      <c r="I385" s="175">
        <v>64002.3</v>
      </c>
      <c r="J385" s="177">
        <v>0</v>
      </c>
      <c r="K385" s="175">
        <v>565357.1</v>
      </c>
      <c r="L385" s="175">
        <v>64002.3</v>
      </c>
      <c r="M385" s="40" t="s">
        <v>1174</v>
      </c>
      <c r="N385" s="175">
        <v>565357.1</v>
      </c>
      <c r="O385" s="175">
        <v>0</v>
      </c>
      <c r="P385" s="177">
        <v>0</v>
      </c>
      <c r="Q385" s="175">
        <v>565357.1</v>
      </c>
      <c r="R385" s="175">
        <v>0</v>
      </c>
    </row>
    <row r="386" spans="1:18" x14ac:dyDescent="0.25">
      <c r="A386" s="40" t="s">
        <v>1291</v>
      </c>
      <c r="B386" s="175">
        <v>375450.53</v>
      </c>
      <c r="C386" s="175">
        <v>54575.34</v>
      </c>
      <c r="D386" s="176">
        <v>0</v>
      </c>
      <c r="E386" s="175">
        <v>430025.87</v>
      </c>
      <c r="F386" s="175">
        <v>54575.34</v>
      </c>
      <c r="G386" s="40" t="s">
        <v>1291</v>
      </c>
      <c r="H386" s="175">
        <v>430025.87</v>
      </c>
      <c r="I386" s="175">
        <v>9489</v>
      </c>
      <c r="J386" s="176">
        <v>-42384.44</v>
      </c>
      <c r="K386" s="175">
        <v>397130.43</v>
      </c>
      <c r="L386" s="175">
        <v>-32895.440000000002</v>
      </c>
      <c r="M386" s="40" t="s">
        <v>1291</v>
      </c>
      <c r="N386" s="175">
        <v>397130.43</v>
      </c>
      <c r="O386" s="175">
        <v>0</v>
      </c>
      <c r="P386" s="176">
        <v>0</v>
      </c>
      <c r="Q386" s="175">
        <v>397130.43</v>
      </c>
      <c r="R386" s="175">
        <v>0</v>
      </c>
    </row>
    <row r="387" spans="1:18" x14ac:dyDescent="0.25">
      <c r="A387" s="40" t="s">
        <v>1306</v>
      </c>
      <c r="B387" s="175">
        <v>0</v>
      </c>
      <c r="C387" s="175">
        <v>0</v>
      </c>
      <c r="D387" s="176">
        <v>0</v>
      </c>
      <c r="E387" s="175">
        <v>0</v>
      </c>
      <c r="F387" s="175">
        <v>0</v>
      </c>
      <c r="G387" s="40" t="s">
        <v>1306</v>
      </c>
      <c r="H387" s="175">
        <v>0</v>
      </c>
      <c r="I387" s="175">
        <v>81194.38</v>
      </c>
      <c r="J387" s="176">
        <v>0</v>
      </c>
      <c r="K387" s="175">
        <v>81194.38</v>
      </c>
      <c r="L387" s="175">
        <v>81194.38</v>
      </c>
      <c r="M387" s="40" t="s">
        <v>1306</v>
      </c>
      <c r="N387" s="175">
        <v>81194.38</v>
      </c>
      <c r="O387" s="175">
        <v>71432.740000000005</v>
      </c>
      <c r="P387" s="176">
        <v>-2754.12</v>
      </c>
      <c r="Q387" s="175">
        <v>149873</v>
      </c>
      <c r="R387" s="175">
        <v>68678.62</v>
      </c>
    </row>
    <row r="388" spans="1:18" x14ac:dyDescent="0.25">
      <c r="A388" s="165" t="s">
        <v>589</v>
      </c>
      <c r="B388" s="173">
        <v>13033240.869999999</v>
      </c>
      <c r="C388" s="173">
        <v>1453704.81</v>
      </c>
      <c r="D388" s="174">
        <v>-3678.87</v>
      </c>
      <c r="E388" s="173">
        <v>14483266.810000001</v>
      </c>
      <c r="F388" s="173">
        <v>1450025.94</v>
      </c>
      <c r="G388" s="165" t="s">
        <v>589</v>
      </c>
      <c r="H388" s="173">
        <v>14483266.810000001</v>
      </c>
      <c r="I388" s="173">
        <v>1446845.74</v>
      </c>
      <c r="J388" s="174">
        <v>-21861.7</v>
      </c>
      <c r="K388" s="173">
        <v>15908250.85</v>
      </c>
      <c r="L388" s="173">
        <v>1424984.04</v>
      </c>
      <c r="M388" s="165" t="s">
        <v>589</v>
      </c>
      <c r="N388" s="173">
        <v>15908250.85</v>
      </c>
      <c r="O388" s="173">
        <v>4565523.09</v>
      </c>
      <c r="P388" s="174">
        <v>-2757.36</v>
      </c>
      <c r="Q388" s="173">
        <v>20471016.579999998</v>
      </c>
      <c r="R388" s="173">
        <v>4562765.7300000004</v>
      </c>
    </row>
    <row r="389" spans="1:18" x14ac:dyDescent="0.25">
      <c r="A389" s="40" t="s">
        <v>1175</v>
      </c>
      <c r="B389" s="175">
        <v>42597.64</v>
      </c>
      <c r="C389" s="175">
        <v>4559</v>
      </c>
      <c r="D389" s="177">
        <v>0</v>
      </c>
      <c r="E389" s="175">
        <v>47156.639999999999</v>
      </c>
      <c r="F389" s="175">
        <v>4559</v>
      </c>
      <c r="G389" s="40" t="s">
        <v>1175</v>
      </c>
      <c r="H389" s="175">
        <v>47156.639999999999</v>
      </c>
      <c r="I389" s="175">
        <v>6653</v>
      </c>
      <c r="J389" s="177">
        <v>0</v>
      </c>
      <c r="K389" s="175">
        <v>53809.64</v>
      </c>
      <c r="L389" s="175">
        <v>6653</v>
      </c>
      <c r="M389" s="40" t="s">
        <v>1175</v>
      </c>
      <c r="N389" s="175">
        <v>53809.64</v>
      </c>
      <c r="O389" s="175">
        <v>140</v>
      </c>
      <c r="P389" s="177">
        <v>0</v>
      </c>
      <c r="Q389" s="175">
        <v>53949.64</v>
      </c>
      <c r="R389" s="175">
        <v>140</v>
      </c>
    </row>
    <row r="390" spans="1:18" x14ac:dyDescent="0.25">
      <c r="A390" s="40" t="s">
        <v>1292</v>
      </c>
      <c r="B390" s="175">
        <v>2640</v>
      </c>
      <c r="C390" s="175">
        <v>0</v>
      </c>
      <c r="D390" s="177">
        <v>0</v>
      </c>
      <c r="E390" s="175">
        <v>2640</v>
      </c>
      <c r="F390" s="175">
        <v>0</v>
      </c>
      <c r="G390" s="40" t="s">
        <v>1292</v>
      </c>
      <c r="H390" s="175">
        <v>2640</v>
      </c>
      <c r="I390" s="175">
        <v>17183.099999999999</v>
      </c>
      <c r="J390" s="177">
        <v>0</v>
      </c>
      <c r="K390" s="175">
        <v>19823.099999999999</v>
      </c>
      <c r="L390" s="175">
        <v>17183.099999999999</v>
      </c>
      <c r="M390" s="40" t="s">
        <v>1292</v>
      </c>
      <c r="N390" s="175">
        <v>19823.099999999999</v>
      </c>
      <c r="O390" s="175">
        <v>0</v>
      </c>
      <c r="P390" s="177">
        <v>0</v>
      </c>
      <c r="Q390" s="175">
        <v>19823.099999999999</v>
      </c>
      <c r="R390" s="175">
        <v>0</v>
      </c>
    </row>
    <row r="391" spans="1:18" x14ac:dyDescent="0.25">
      <c r="A391" s="40" t="s">
        <v>1307</v>
      </c>
      <c r="B391" s="175">
        <v>0</v>
      </c>
      <c r="C391" s="175">
        <v>0</v>
      </c>
      <c r="D391" s="177">
        <v>0</v>
      </c>
      <c r="E391" s="175">
        <v>0</v>
      </c>
      <c r="F391" s="175">
        <v>0</v>
      </c>
      <c r="G391" s="40" t="s">
        <v>1307</v>
      </c>
      <c r="H391" s="175">
        <v>0</v>
      </c>
      <c r="I391" s="175">
        <v>341.4</v>
      </c>
      <c r="J391" s="177">
        <v>0</v>
      </c>
      <c r="K391" s="175">
        <v>341.4</v>
      </c>
      <c r="L391" s="175">
        <v>341.4</v>
      </c>
      <c r="M391" s="40" t="s">
        <v>1307</v>
      </c>
      <c r="N391" s="175">
        <v>341.4</v>
      </c>
      <c r="O391" s="175">
        <v>0</v>
      </c>
      <c r="P391" s="177">
        <v>0</v>
      </c>
      <c r="Q391" s="175">
        <v>341.4</v>
      </c>
      <c r="R391" s="175">
        <v>0</v>
      </c>
    </row>
    <row r="392" spans="1:18" x14ac:dyDescent="0.25">
      <c r="A392" s="40" t="s">
        <v>1308</v>
      </c>
      <c r="B392" s="175">
        <v>0</v>
      </c>
      <c r="C392" s="175">
        <v>0</v>
      </c>
      <c r="D392" s="177">
        <v>0</v>
      </c>
      <c r="E392" s="175">
        <v>0</v>
      </c>
      <c r="F392" s="175">
        <v>0</v>
      </c>
      <c r="G392" s="40" t="s">
        <v>1308</v>
      </c>
      <c r="H392" s="175">
        <v>0</v>
      </c>
      <c r="I392" s="175">
        <v>0</v>
      </c>
      <c r="J392" s="177">
        <v>0</v>
      </c>
      <c r="K392" s="175">
        <v>0</v>
      </c>
      <c r="L392" s="175">
        <v>0</v>
      </c>
      <c r="M392" s="40" t="s">
        <v>1308</v>
      </c>
      <c r="N392" s="175">
        <v>0</v>
      </c>
      <c r="O392" s="175">
        <v>6449.6</v>
      </c>
      <c r="P392" s="177">
        <v>0</v>
      </c>
      <c r="Q392" s="175">
        <v>6449.6</v>
      </c>
      <c r="R392" s="175">
        <v>6449.6</v>
      </c>
    </row>
    <row r="393" spans="1:18" x14ac:dyDescent="0.25">
      <c r="A393" s="40" t="s">
        <v>1176</v>
      </c>
      <c r="B393" s="175">
        <v>12988003.23</v>
      </c>
      <c r="C393" s="175">
        <v>1449145.81</v>
      </c>
      <c r="D393" s="176">
        <v>-3678.87</v>
      </c>
      <c r="E393" s="175">
        <v>14433470.17</v>
      </c>
      <c r="F393" s="175">
        <v>1445466.94</v>
      </c>
      <c r="G393" s="40" t="s">
        <v>1176</v>
      </c>
      <c r="H393" s="175">
        <v>14433470.17</v>
      </c>
      <c r="I393" s="175">
        <v>1422668.24</v>
      </c>
      <c r="J393" s="176">
        <v>-21861.7</v>
      </c>
      <c r="K393" s="175">
        <v>15834276.710000001</v>
      </c>
      <c r="L393" s="175">
        <v>1400806.54</v>
      </c>
      <c r="M393" s="40" t="s">
        <v>1176</v>
      </c>
      <c r="N393" s="175">
        <v>15834276.710000001</v>
      </c>
      <c r="O393" s="175">
        <v>4558933.49</v>
      </c>
      <c r="P393" s="176">
        <v>-2757.36</v>
      </c>
      <c r="Q393" s="175">
        <v>20390452.84</v>
      </c>
      <c r="R393" s="175">
        <v>4556176.13</v>
      </c>
    </row>
    <row r="394" spans="1:18" x14ac:dyDescent="0.25">
      <c r="A394" s="165" t="s">
        <v>590</v>
      </c>
      <c r="B394" s="173">
        <v>3366829.54</v>
      </c>
      <c r="C394" s="173">
        <v>318383.01</v>
      </c>
      <c r="D394" s="178">
        <v>0</v>
      </c>
      <c r="E394" s="173">
        <v>3685212.55</v>
      </c>
      <c r="F394" s="173">
        <v>318383.01</v>
      </c>
      <c r="G394" s="165" t="s">
        <v>590</v>
      </c>
      <c r="H394" s="173">
        <v>3685212.55</v>
      </c>
      <c r="I394" s="173">
        <v>283959.26</v>
      </c>
      <c r="J394" s="178">
        <v>0</v>
      </c>
      <c r="K394" s="173">
        <v>3969171.81</v>
      </c>
      <c r="L394" s="173">
        <v>283959.26</v>
      </c>
      <c r="M394" s="165" t="s">
        <v>590</v>
      </c>
      <c r="N394" s="173">
        <v>3969171.81</v>
      </c>
      <c r="O394" s="173">
        <v>285373.8</v>
      </c>
      <c r="P394" s="178">
        <v>0</v>
      </c>
      <c r="Q394" s="173">
        <v>4254545.6100000003</v>
      </c>
      <c r="R394" s="173">
        <v>285373.8</v>
      </c>
    </row>
    <row r="395" spans="1:18" x14ac:dyDescent="0.25">
      <c r="A395" s="165" t="s">
        <v>1218</v>
      </c>
      <c r="B395" s="173">
        <v>3000</v>
      </c>
      <c r="C395" s="173">
        <v>0</v>
      </c>
      <c r="D395" s="178">
        <v>0</v>
      </c>
      <c r="E395" s="173">
        <v>3000</v>
      </c>
      <c r="F395" s="173">
        <v>0</v>
      </c>
      <c r="G395" s="165" t="s">
        <v>1218</v>
      </c>
      <c r="H395" s="173">
        <v>3000</v>
      </c>
      <c r="I395" s="173">
        <v>0</v>
      </c>
      <c r="J395" s="178">
        <v>0</v>
      </c>
      <c r="K395" s="173">
        <v>3000</v>
      </c>
      <c r="L395" s="173">
        <v>0</v>
      </c>
      <c r="M395" s="165" t="s">
        <v>1218</v>
      </c>
      <c r="N395" s="173">
        <v>3000</v>
      </c>
      <c r="O395" s="173">
        <v>0</v>
      </c>
      <c r="P395" s="178">
        <v>0</v>
      </c>
      <c r="Q395" s="173">
        <v>3000</v>
      </c>
      <c r="R395" s="173">
        <v>0</v>
      </c>
    </row>
    <row r="396" spans="1:18" x14ac:dyDescent="0.25">
      <c r="A396" s="165" t="s">
        <v>1219</v>
      </c>
      <c r="B396" s="173">
        <v>3000</v>
      </c>
      <c r="C396" s="173">
        <v>0</v>
      </c>
      <c r="D396" s="178">
        <v>0</v>
      </c>
      <c r="E396" s="173">
        <v>3000</v>
      </c>
      <c r="F396" s="173">
        <v>0</v>
      </c>
      <c r="G396" s="165" t="s">
        <v>1219</v>
      </c>
      <c r="H396" s="173">
        <v>3000</v>
      </c>
      <c r="I396" s="173">
        <v>0</v>
      </c>
      <c r="J396" s="178">
        <v>0</v>
      </c>
      <c r="K396" s="173">
        <v>3000</v>
      </c>
      <c r="L396" s="173">
        <v>0</v>
      </c>
      <c r="M396" s="165" t="s">
        <v>1219</v>
      </c>
      <c r="N396" s="173">
        <v>3000</v>
      </c>
      <c r="O396" s="173">
        <v>0</v>
      </c>
      <c r="P396" s="178">
        <v>0</v>
      </c>
      <c r="Q396" s="173">
        <v>3000</v>
      </c>
      <c r="R396" s="173">
        <v>0</v>
      </c>
    </row>
    <row r="397" spans="1:18" x14ac:dyDescent="0.25">
      <c r="A397" s="40" t="s">
        <v>1220</v>
      </c>
      <c r="B397" s="175">
        <v>3000</v>
      </c>
      <c r="C397" s="175">
        <v>0</v>
      </c>
      <c r="D397" s="177">
        <v>0</v>
      </c>
      <c r="E397" s="175">
        <v>3000</v>
      </c>
      <c r="F397" s="175">
        <v>0</v>
      </c>
      <c r="G397" s="40" t="s">
        <v>1220</v>
      </c>
      <c r="H397" s="175">
        <v>3000</v>
      </c>
      <c r="I397" s="175">
        <v>0</v>
      </c>
      <c r="J397" s="177">
        <v>0</v>
      </c>
      <c r="K397" s="175">
        <v>3000</v>
      </c>
      <c r="L397" s="175">
        <v>0</v>
      </c>
      <c r="M397" s="40" t="s">
        <v>1220</v>
      </c>
      <c r="N397" s="175">
        <v>3000</v>
      </c>
      <c r="O397" s="175">
        <v>0</v>
      </c>
      <c r="P397" s="177">
        <v>0</v>
      </c>
      <c r="Q397" s="175">
        <v>3000</v>
      </c>
      <c r="R397" s="175">
        <v>0</v>
      </c>
    </row>
    <row r="398" spans="1:18" x14ac:dyDescent="0.25">
      <c r="A398" s="165" t="s">
        <v>591</v>
      </c>
      <c r="B398" s="173">
        <v>3363829.54</v>
      </c>
      <c r="C398" s="173">
        <v>318383.01</v>
      </c>
      <c r="D398" s="178">
        <v>0</v>
      </c>
      <c r="E398" s="173">
        <v>3682212.55</v>
      </c>
      <c r="F398" s="173">
        <v>318383.01</v>
      </c>
      <c r="G398" s="165" t="s">
        <v>591</v>
      </c>
      <c r="H398" s="173">
        <v>3682212.55</v>
      </c>
      <c r="I398" s="173">
        <v>283959.26</v>
      </c>
      <c r="J398" s="178">
        <v>0</v>
      </c>
      <c r="K398" s="173">
        <v>3966171.81</v>
      </c>
      <c r="L398" s="173">
        <v>283959.26</v>
      </c>
      <c r="M398" s="165" t="s">
        <v>591</v>
      </c>
      <c r="N398" s="173">
        <v>3966171.81</v>
      </c>
      <c r="O398" s="173">
        <v>285373.8</v>
      </c>
      <c r="P398" s="178">
        <v>0</v>
      </c>
      <c r="Q398" s="173">
        <v>4251545.6100000003</v>
      </c>
      <c r="R398" s="173">
        <v>285373.8</v>
      </c>
    </row>
    <row r="399" spans="1:18" x14ac:dyDescent="0.25">
      <c r="A399" s="165" t="s">
        <v>1177</v>
      </c>
      <c r="B399" s="173">
        <v>3363829.54</v>
      </c>
      <c r="C399" s="173">
        <v>318383.01</v>
      </c>
      <c r="D399" s="178">
        <v>0</v>
      </c>
      <c r="E399" s="173">
        <v>3682212.55</v>
      </c>
      <c r="F399" s="173">
        <v>318383.01</v>
      </c>
      <c r="G399" s="165" t="s">
        <v>1177</v>
      </c>
      <c r="H399" s="173">
        <v>3682212.55</v>
      </c>
      <c r="I399" s="173">
        <v>283959.26</v>
      </c>
      <c r="J399" s="178">
        <v>0</v>
      </c>
      <c r="K399" s="173">
        <v>3966171.81</v>
      </c>
      <c r="L399" s="173">
        <v>283959.26</v>
      </c>
      <c r="M399" s="165" t="s">
        <v>1177</v>
      </c>
      <c r="N399" s="173">
        <v>3966171.81</v>
      </c>
      <c r="O399" s="173">
        <v>285373.8</v>
      </c>
      <c r="P399" s="178">
        <v>0</v>
      </c>
      <c r="Q399" s="173">
        <v>4251545.6100000003</v>
      </c>
      <c r="R399" s="173">
        <v>285373.8</v>
      </c>
    </row>
    <row r="400" spans="1:18" x14ac:dyDescent="0.25">
      <c r="A400" s="40" t="s">
        <v>1178</v>
      </c>
      <c r="B400" s="175">
        <v>3363829.54</v>
      </c>
      <c r="C400" s="175">
        <v>318383.01</v>
      </c>
      <c r="D400" s="177">
        <v>0</v>
      </c>
      <c r="E400" s="175">
        <v>3682212.55</v>
      </c>
      <c r="F400" s="175">
        <v>318383.01</v>
      </c>
      <c r="G400" s="40" t="s">
        <v>1178</v>
      </c>
      <c r="H400" s="175">
        <v>3682212.55</v>
      </c>
      <c r="I400" s="175">
        <v>283959.26</v>
      </c>
      <c r="J400" s="177">
        <v>0</v>
      </c>
      <c r="K400" s="175">
        <v>3966171.81</v>
      </c>
      <c r="L400" s="175">
        <v>283959.26</v>
      </c>
      <c r="M400" s="40" t="s">
        <v>1178</v>
      </c>
      <c r="N400" s="175">
        <v>3966171.81</v>
      </c>
      <c r="O400" s="175">
        <v>285373.8</v>
      </c>
      <c r="P400" s="177">
        <v>0</v>
      </c>
      <c r="Q400" s="175">
        <v>4251545.6100000003</v>
      </c>
      <c r="R400" s="175">
        <v>285373.8</v>
      </c>
    </row>
    <row r="401" spans="1:18" x14ac:dyDescent="0.25">
      <c r="A401" s="165" t="s">
        <v>1179</v>
      </c>
      <c r="B401" s="173">
        <v>84057153.450000003</v>
      </c>
      <c r="C401" s="173">
        <v>9457172.7599999998</v>
      </c>
      <c r="D401" s="174">
        <v>-26550.47</v>
      </c>
      <c r="E401" s="173">
        <v>93487775.739999995</v>
      </c>
      <c r="F401" s="173">
        <v>9430622.2899999991</v>
      </c>
      <c r="G401" s="165" t="s">
        <v>1179</v>
      </c>
      <c r="H401" s="173">
        <v>93487775.739999995</v>
      </c>
      <c r="I401" s="173">
        <v>9468341.0199999996</v>
      </c>
      <c r="J401" s="174">
        <v>-21055.119999999999</v>
      </c>
      <c r="K401" s="173">
        <v>102935061.64</v>
      </c>
      <c r="L401" s="173">
        <v>9447285.9000000004</v>
      </c>
      <c r="M401" s="165" t="s">
        <v>1179</v>
      </c>
      <c r="N401" s="173">
        <v>102935061.64</v>
      </c>
      <c r="O401" s="173">
        <v>9619282.6600000001</v>
      </c>
      <c r="P401" s="174">
        <v>-35970.42</v>
      </c>
      <c r="Q401" s="173">
        <v>112518373.88</v>
      </c>
      <c r="R401" s="173">
        <v>9583312.2400000002</v>
      </c>
    </row>
    <row r="402" spans="1:18" x14ac:dyDescent="0.25">
      <c r="A402" s="165" t="s">
        <v>1180</v>
      </c>
      <c r="B402" s="173">
        <v>83735669.530000001</v>
      </c>
      <c r="C402" s="173">
        <v>9436117.4700000007</v>
      </c>
      <c r="D402" s="178">
        <v>0</v>
      </c>
      <c r="E402" s="173">
        <v>93171787</v>
      </c>
      <c r="F402" s="173">
        <v>9436117.4700000007</v>
      </c>
      <c r="G402" s="165" t="s">
        <v>1180</v>
      </c>
      <c r="H402" s="173">
        <v>93171787</v>
      </c>
      <c r="I402" s="173">
        <v>9425364.3499999996</v>
      </c>
      <c r="J402" s="178">
        <v>0</v>
      </c>
      <c r="K402" s="173">
        <v>102597151.34999999</v>
      </c>
      <c r="L402" s="173">
        <v>9425364.3499999996</v>
      </c>
      <c r="M402" s="165" t="s">
        <v>1180</v>
      </c>
      <c r="N402" s="173">
        <v>102597151.34999999</v>
      </c>
      <c r="O402" s="173">
        <v>9582985.1999999993</v>
      </c>
      <c r="P402" s="178">
        <v>0</v>
      </c>
      <c r="Q402" s="173">
        <v>112180136.55</v>
      </c>
      <c r="R402" s="173">
        <v>9582985.1999999993</v>
      </c>
    </row>
    <row r="403" spans="1:18" x14ac:dyDescent="0.25">
      <c r="A403" s="165" t="s">
        <v>1181</v>
      </c>
      <c r="B403" s="173">
        <v>40574164.07</v>
      </c>
      <c r="C403" s="173">
        <v>4519861.99</v>
      </c>
      <c r="D403" s="178">
        <v>0</v>
      </c>
      <c r="E403" s="173">
        <v>45094026.060000002</v>
      </c>
      <c r="F403" s="173">
        <v>4519861.99</v>
      </c>
      <c r="G403" s="165" t="s">
        <v>1181</v>
      </c>
      <c r="H403" s="173">
        <v>45094026.060000002</v>
      </c>
      <c r="I403" s="173">
        <v>4542352.55</v>
      </c>
      <c r="J403" s="178">
        <v>0</v>
      </c>
      <c r="K403" s="173">
        <v>49636378.609999999</v>
      </c>
      <c r="L403" s="173">
        <v>4542352.55</v>
      </c>
      <c r="M403" s="165" t="s">
        <v>1181</v>
      </c>
      <c r="N403" s="173">
        <v>49636378.609999999</v>
      </c>
      <c r="O403" s="173">
        <v>4542352.5199999996</v>
      </c>
      <c r="P403" s="178">
        <v>0</v>
      </c>
      <c r="Q403" s="173">
        <v>54178731.130000003</v>
      </c>
      <c r="R403" s="173">
        <v>4542352.5199999996</v>
      </c>
    </row>
    <row r="404" spans="1:18" x14ac:dyDescent="0.25">
      <c r="A404" s="40" t="s">
        <v>1182</v>
      </c>
      <c r="B404" s="175">
        <v>40574164.07</v>
      </c>
      <c r="C404" s="175">
        <v>4519861.99</v>
      </c>
      <c r="D404" s="177">
        <v>0</v>
      </c>
      <c r="E404" s="175">
        <v>45094026.060000002</v>
      </c>
      <c r="F404" s="175">
        <v>4519861.99</v>
      </c>
      <c r="G404" s="40" t="s">
        <v>1182</v>
      </c>
      <c r="H404" s="175">
        <v>45094026.060000002</v>
      </c>
      <c r="I404" s="175">
        <v>4542352.55</v>
      </c>
      <c r="J404" s="177">
        <v>0</v>
      </c>
      <c r="K404" s="175">
        <v>49636378.609999999</v>
      </c>
      <c r="L404" s="175">
        <v>4542352.55</v>
      </c>
      <c r="M404" s="40" t="s">
        <v>1182</v>
      </c>
      <c r="N404" s="175">
        <v>49636378.609999999</v>
      </c>
      <c r="O404" s="175">
        <v>4542352.5199999996</v>
      </c>
      <c r="P404" s="177">
        <v>0</v>
      </c>
      <c r="Q404" s="175">
        <v>54178731.130000003</v>
      </c>
      <c r="R404" s="175">
        <v>4542352.5199999996</v>
      </c>
    </row>
    <row r="405" spans="1:18" x14ac:dyDescent="0.25">
      <c r="A405" s="165" t="s">
        <v>1183</v>
      </c>
      <c r="B405" s="173">
        <v>42028225.380000003</v>
      </c>
      <c r="C405" s="173">
        <v>4797496.13</v>
      </c>
      <c r="D405" s="178">
        <v>0</v>
      </c>
      <c r="E405" s="173">
        <v>46825721.509999998</v>
      </c>
      <c r="F405" s="173">
        <v>4797496.13</v>
      </c>
      <c r="G405" s="165" t="s">
        <v>1183</v>
      </c>
      <c r="H405" s="173">
        <v>46825721.509999998</v>
      </c>
      <c r="I405" s="173">
        <v>4778723.62</v>
      </c>
      <c r="J405" s="178">
        <v>0</v>
      </c>
      <c r="K405" s="173">
        <v>51604445.130000003</v>
      </c>
      <c r="L405" s="173">
        <v>4778723.62</v>
      </c>
      <c r="M405" s="165" t="s">
        <v>1183</v>
      </c>
      <c r="N405" s="173">
        <v>51604445.130000003</v>
      </c>
      <c r="O405" s="173">
        <v>4939214.79</v>
      </c>
      <c r="P405" s="178">
        <v>0</v>
      </c>
      <c r="Q405" s="173">
        <v>56543659.920000002</v>
      </c>
      <c r="R405" s="173">
        <v>4939214.79</v>
      </c>
    </row>
    <row r="406" spans="1:18" x14ac:dyDescent="0.25">
      <c r="A406" s="40" t="s">
        <v>1184</v>
      </c>
      <c r="B406" s="175">
        <v>7284939.6799999997</v>
      </c>
      <c r="C406" s="175">
        <v>898219.68</v>
      </c>
      <c r="D406" s="177">
        <v>0</v>
      </c>
      <c r="E406" s="175">
        <v>8183159.3600000003</v>
      </c>
      <c r="F406" s="175">
        <v>898219.68</v>
      </c>
      <c r="G406" s="40" t="s">
        <v>1184</v>
      </c>
      <c r="H406" s="175">
        <v>8183159.3600000003</v>
      </c>
      <c r="I406" s="175">
        <v>898617.19</v>
      </c>
      <c r="J406" s="177">
        <v>0</v>
      </c>
      <c r="K406" s="175">
        <v>9081776.5500000007</v>
      </c>
      <c r="L406" s="175">
        <v>898617.19</v>
      </c>
      <c r="M406" s="40" t="s">
        <v>1184</v>
      </c>
      <c r="N406" s="175">
        <v>9081776.5500000007</v>
      </c>
      <c r="O406" s="175">
        <v>899581.97</v>
      </c>
      <c r="P406" s="177">
        <v>0</v>
      </c>
      <c r="Q406" s="175">
        <v>9981358.5199999996</v>
      </c>
      <c r="R406" s="175">
        <v>899581.97</v>
      </c>
    </row>
    <row r="407" spans="1:18" x14ac:dyDescent="0.25">
      <c r="A407" s="40" t="s">
        <v>1293</v>
      </c>
      <c r="B407" s="175">
        <v>10985279.08</v>
      </c>
      <c r="C407" s="175">
        <v>1244737.3</v>
      </c>
      <c r="D407" s="177">
        <v>0</v>
      </c>
      <c r="E407" s="175">
        <v>12230016.380000001</v>
      </c>
      <c r="F407" s="175">
        <v>1244737.3</v>
      </c>
      <c r="G407" s="40" t="s">
        <v>1293</v>
      </c>
      <c r="H407" s="175">
        <v>12230016.380000001</v>
      </c>
      <c r="I407" s="175">
        <v>1224486.48</v>
      </c>
      <c r="J407" s="177">
        <v>0</v>
      </c>
      <c r="K407" s="175">
        <v>13454502.859999999</v>
      </c>
      <c r="L407" s="175">
        <v>1224486.48</v>
      </c>
      <c r="M407" s="40" t="s">
        <v>1293</v>
      </c>
      <c r="N407" s="175">
        <v>13454502.859999999</v>
      </c>
      <c r="O407" s="175">
        <v>1200215.3</v>
      </c>
      <c r="P407" s="177">
        <v>0</v>
      </c>
      <c r="Q407" s="175">
        <v>14654718.16</v>
      </c>
      <c r="R407" s="175">
        <v>1200215.3</v>
      </c>
    </row>
    <row r="408" spans="1:18" x14ac:dyDescent="0.25">
      <c r="A408" s="40" t="s">
        <v>1185</v>
      </c>
      <c r="B408" s="175">
        <v>12466001.23</v>
      </c>
      <c r="C408" s="175">
        <v>1346400.17</v>
      </c>
      <c r="D408" s="177">
        <v>0</v>
      </c>
      <c r="E408" s="175">
        <v>13812401.4</v>
      </c>
      <c r="F408" s="175">
        <v>1346400.17</v>
      </c>
      <c r="G408" s="40" t="s">
        <v>1185</v>
      </c>
      <c r="H408" s="175">
        <v>13812401.4</v>
      </c>
      <c r="I408" s="175">
        <v>1341407.1599999999</v>
      </c>
      <c r="J408" s="177">
        <v>0</v>
      </c>
      <c r="K408" s="175">
        <v>15153808.560000001</v>
      </c>
      <c r="L408" s="175">
        <v>1341407.1599999999</v>
      </c>
      <c r="M408" s="40" t="s">
        <v>1185</v>
      </c>
      <c r="N408" s="175">
        <v>15153808.560000001</v>
      </c>
      <c r="O408" s="175">
        <v>1334956.19</v>
      </c>
      <c r="P408" s="177">
        <v>0</v>
      </c>
      <c r="Q408" s="175">
        <v>16488764.75</v>
      </c>
      <c r="R408" s="175">
        <v>1334956.19</v>
      </c>
    </row>
    <row r="409" spans="1:18" x14ac:dyDescent="0.25">
      <c r="A409" s="40" t="s">
        <v>1186</v>
      </c>
      <c r="B409" s="175">
        <v>2037.75</v>
      </c>
      <c r="C409" s="175">
        <v>403.92</v>
      </c>
      <c r="D409" s="177">
        <v>0</v>
      </c>
      <c r="E409" s="175">
        <v>2441.67</v>
      </c>
      <c r="F409" s="175">
        <v>403.92</v>
      </c>
      <c r="G409" s="40" t="s">
        <v>1186</v>
      </c>
      <c r="H409" s="175">
        <v>2441.67</v>
      </c>
      <c r="I409" s="175">
        <v>403.91</v>
      </c>
      <c r="J409" s="177">
        <v>0</v>
      </c>
      <c r="K409" s="175">
        <v>2845.58</v>
      </c>
      <c r="L409" s="175">
        <v>403.91</v>
      </c>
      <c r="M409" s="40" t="s">
        <v>1186</v>
      </c>
      <c r="N409" s="175">
        <v>2845.58</v>
      </c>
      <c r="O409" s="175">
        <v>403.92</v>
      </c>
      <c r="P409" s="177">
        <v>0</v>
      </c>
      <c r="Q409" s="175">
        <v>3249.5</v>
      </c>
      <c r="R409" s="175">
        <v>403.92</v>
      </c>
    </row>
    <row r="410" spans="1:18" x14ac:dyDescent="0.25">
      <c r="A410" s="40" t="s">
        <v>1294</v>
      </c>
      <c r="B410" s="175">
        <v>10454721.83</v>
      </c>
      <c r="C410" s="175">
        <v>1205088.3799999999</v>
      </c>
      <c r="D410" s="177">
        <v>0</v>
      </c>
      <c r="E410" s="175">
        <v>11659810.210000001</v>
      </c>
      <c r="F410" s="175">
        <v>1205088.3799999999</v>
      </c>
      <c r="G410" s="40" t="s">
        <v>1294</v>
      </c>
      <c r="H410" s="175">
        <v>11659810.210000001</v>
      </c>
      <c r="I410" s="175">
        <v>1205087.32</v>
      </c>
      <c r="J410" s="177">
        <v>0</v>
      </c>
      <c r="K410" s="175">
        <v>12864897.529999999</v>
      </c>
      <c r="L410" s="175">
        <v>1205087.32</v>
      </c>
      <c r="M410" s="40" t="s">
        <v>1294</v>
      </c>
      <c r="N410" s="175">
        <v>12864897.529999999</v>
      </c>
      <c r="O410" s="175">
        <v>1393711.85</v>
      </c>
      <c r="P410" s="177">
        <v>0</v>
      </c>
      <c r="Q410" s="175">
        <v>14258609.380000001</v>
      </c>
      <c r="R410" s="175">
        <v>1393711.85</v>
      </c>
    </row>
    <row r="411" spans="1:18" x14ac:dyDescent="0.25">
      <c r="A411" s="40" t="s">
        <v>1187</v>
      </c>
      <c r="B411" s="175">
        <v>26318.75</v>
      </c>
      <c r="C411" s="175">
        <v>2343.75</v>
      </c>
      <c r="D411" s="177">
        <v>0</v>
      </c>
      <c r="E411" s="175">
        <v>28662.5</v>
      </c>
      <c r="F411" s="175">
        <v>2343.75</v>
      </c>
      <c r="G411" s="40" t="s">
        <v>1187</v>
      </c>
      <c r="H411" s="175">
        <v>28662.5</v>
      </c>
      <c r="I411" s="175">
        <v>7710.42</v>
      </c>
      <c r="J411" s="177">
        <v>0</v>
      </c>
      <c r="K411" s="175">
        <v>36372.92</v>
      </c>
      <c r="L411" s="175">
        <v>7710.42</v>
      </c>
      <c r="M411" s="40" t="s">
        <v>1187</v>
      </c>
      <c r="N411" s="175">
        <v>36372.92</v>
      </c>
      <c r="O411" s="175">
        <v>7710.41</v>
      </c>
      <c r="P411" s="177">
        <v>0</v>
      </c>
      <c r="Q411" s="175">
        <v>44083.33</v>
      </c>
      <c r="R411" s="175">
        <v>7710.41</v>
      </c>
    </row>
    <row r="412" spans="1:18" x14ac:dyDescent="0.25">
      <c r="A412" s="40" t="s">
        <v>1188</v>
      </c>
      <c r="B412" s="175">
        <v>155786.45000000001</v>
      </c>
      <c r="C412" s="175">
        <v>24376.47</v>
      </c>
      <c r="D412" s="177">
        <v>0</v>
      </c>
      <c r="E412" s="175">
        <v>180162.92</v>
      </c>
      <c r="F412" s="175">
        <v>24376.47</v>
      </c>
      <c r="G412" s="40" t="s">
        <v>1188</v>
      </c>
      <c r="H412" s="175">
        <v>180162.92</v>
      </c>
      <c r="I412" s="175">
        <v>24641.32</v>
      </c>
      <c r="J412" s="177">
        <v>0</v>
      </c>
      <c r="K412" s="175">
        <v>204804.24</v>
      </c>
      <c r="L412" s="175">
        <v>24641.32</v>
      </c>
      <c r="M412" s="40" t="s">
        <v>1188</v>
      </c>
      <c r="N412" s="175">
        <v>204804.24</v>
      </c>
      <c r="O412" s="175">
        <v>25984.12</v>
      </c>
      <c r="P412" s="177">
        <v>0</v>
      </c>
      <c r="Q412" s="175">
        <v>230788.36</v>
      </c>
      <c r="R412" s="175">
        <v>25984.12</v>
      </c>
    </row>
    <row r="413" spans="1:18" x14ac:dyDescent="0.25">
      <c r="A413" s="40" t="s">
        <v>1189</v>
      </c>
      <c r="B413" s="175">
        <v>408479.65</v>
      </c>
      <c r="C413" s="175">
        <v>48853.66</v>
      </c>
      <c r="D413" s="177">
        <v>0</v>
      </c>
      <c r="E413" s="175">
        <v>457333.31</v>
      </c>
      <c r="F413" s="175">
        <v>48853.66</v>
      </c>
      <c r="G413" s="40" t="s">
        <v>1189</v>
      </c>
      <c r="H413" s="175">
        <v>457333.31</v>
      </c>
      <c r="I413" s="175">
        <v>49297.03</v>
      </c>
      <c r="J413" s="177">
        <v>0</v>
      </c>
      <c r="K413" s="175">
        <v>506630.34</v>
      </c>
      <c r="L413" s="175">
        <v>49297.03</v>
      </c>
      <c r="M413" s="40" t="s">
        <v>1189</v>
      </c>
      <c r="N413" s="175">
        <v>506630.34</v>
      </c>
      <c r="O413" s="175">
        <v>49249.120000000003</v>
      </c>
      <c r="P413" s="177">
        <v>0</v>
      </c>
      <c r="Q413" s="175">
        <v>555879.46</v>
      </c>
      <c r="R413" s="175">
        <v>49249.120000000003</v>
      </c>
    </row>
    <row r="414" spans="1:18" x14ac:dyDescent="0.25">
      <c r="A414" s="40" t="s">
        <v>1295</v>
      </c>
      <c r="B414" s="175">
        <v>220476.48</v>
      </c>
      <c r="C414" s="175">
        <v>24497.38</v>
      </c>
      <c r="D414" s="177">
        <v>0</v>
      </c>
      <c r="E414" s="175">
        <v>244973.86</v>
      </c>
      <c r="F414" s="175">
        <v>24497.38</v>
      </c>
      <c r="G414" s="40" t="s">
        <v>1295</v>
      </c>
      <c r="H414" s="175">
        <v>244973.86</v>
      </c>
      <c r="I414" s="175">
        <v>24497.4</v>
      </c>
      <c r="J414" s="177">
        <v>0</v>
      </c>
      <c r="K414" s="175">
        <v>269471.26</v>
      </c>
      <c r="L414" s="175">
        <v>24497.4</v>
      </c>
      <c r="M414" s="40" t="s">
        <v>1295</v>
      </c>
      <c r="N414" s="175">
        <v>269471.26</v>
      </c>
      <c r="O414" s="175">
        <v>24497.38</v>
      </c>
      <c r="P414" s="177">
        <v>0</v>
      </c>
      <c r="Q414" s="175">
        <v>293968.64000000001</v>
      </c>
      <c r="R414" s="175">
        <v>24497.38</v>
      </c>
    </row>
    <row r="415" spans="1:18" x14ac:dyDescent="0.25">
      <c r="A415" s="40" t="s">
        <v>1190</v>
      </c>
      <c r="B415" s="175">
        <v>24184.48</v>
      </c>
      <c r="C415" s="175">
        <v>2575.42</v>
      </c>
      <c r="D415" s="177">
        <v>0</v>
      </c>
      <c r="E415" s="175">
        <v>26759.9</v>
      </c>
      <c r="F415" s="175">
        <v>2575.42</v>
      </c>
      <c r="G415" s="40" t="s">
        <v>1190</v>
      </c>
      <c r="H415" s="175">
        <v>26759.9</v>
      </c>
      <c r="I415" s="175">
        <v>2575.39</v>
      </c>
      <c r="J415" s="177">
        <v>0</v>
      </c>
      <c r="K415" s="175">
        <v>29335.29</v>
      </c>
      <c r="L415" s="175">
        <v>2575.39</v>
      </c>
      <c r="M415" s="40" t="s">
        <v>1190</v>
      </c>
      <c r="N415" s="175">
        <v>29335.29</v>
      </c>
      <c r="O415" s="175">
        <v>2904.53</v>
      </c>
      <c r="P415" s="177">
        <v>0</v>
      </c>
      <c r="Q415" s="175">
        <v>32239.82</v>
      </c>
      <c r="R415" s="175">
        <v>2904.53</v>
      </c>
    </row>
    <row r="416" spans="1:18" x14ac:dyDescent="0.25">
      <c r="A416" s="165" t="s">
        <v>1191</v>
      </c>
      <c r="B416" s="173">
        <v>1133280.08</v>
      </c>
      <c r="C416" s="173">
        <v>118759.35</v>
      </c>
      <c r="D416" s="178">
        <v>0</v>
      </c>
      <c r="E416" s="173">
        <v>1252039.43</v>
      </c>
      <c r="F416" s="173">
        <v>118759.35</v>
      </c>
      <c r="G416" s="165" t="s">
        <v>1191</v>
      </c>
      <c r="H416" s="173">
        <v>1252039.43</v>
      </c>
      <c r="I416" s="173">
        <v>104288.18</v>
      </c>
      <c r="J416" s="178">
        <v>0</v>
      </c>
      <c r="K416" s="173">
        <v>1356327.61</v>
      </c>
      <c r="L416" s="173">
        <v>104288.18</v>
      </c>
      <c r="M416" s="165" t="s">
        <v>1191</v>
      </c>
      <c r="N416" s="173">
        <v>1356327.61</v>
      </c>
      <c r="O416" s="173">
        <v>101417.89</v>
      </c>
      <c r="P416" s="178">
        <v>0</v>
      </c>
      <c r="Q416" s="173">
        <v>1457745.5</v>
      </c>
      <c r="R416" s="173">
        <v>101417.89</v>
      </c>
    </row>
    <row r="417" spans="1:18" x14ac:dyDescent="0.25">
      <c r="A417" s="40" t="s">
        <v>1192</v>
      </c>
      <c r="B417" s="175">
        <v>1133280.08</v>
      </c>
      <c r="C417" s="175">
        <v>118759.35</v>
      </c>
      <c r="D417" s="177">
        <v>0</v>
      </c>
      <c r="E417" s="175">
        <v>1252039.43</v>
      </c>
      <c r="F417" s="175">
        <v>118759.35</v>
      </c>
      <c r="G417" s="40" t="s">
        <v>1192</v>
      </c>
      <c r="H417" s="175">
        <v>1252039.43</v>
      </c>
      <c r="I417" s="175">
        <v>104288.18</v>
      </c>
      <c r="J417" s="177">
        <v>0</v>
      </c>
      <c r="K417" s="175">
        <v>1356327.61</v>
      </c>
      <c r="L417" s="175">
        <v>104288.18</v>
      </c>
      <c r="M417" s="40" t="s">
        <v>1192</v>
      </c>
      <c r="N417" s="175">
        <v>1356327.61</v>
      </c>
      <c r="O417" s="175">
        <v>101417.89</v>
      </c>
      <c r="P417" s="177">
        <v>0</v>
      </c>
      <c r="Q417" s="175">
        <v>1457745.5</v>
      </c>
      <c r="R417" s="175">
        <v>101417.89</v>
      </c>
    </row>
    <row r="418" spans="1:18" x14ac:dyDescent="0.25">
      <c r="A418" s="165" t="s">
        <v>1193</v>
      </c>
      <c r="B418" s="173">
        <v>321483.92</v>
      </c>
      <c r="C418" s="173">
        <v>21055.29</v>
      </c>
      <c r="D418" s="174">
        <v>-26550.47</v>
      </c>
      <c r="E418" s="173">
        <v>315988.74</v>
      </c>
      <c r="F418" s="173">
        <v>-5495.18</v>
      </c>
      <c r="G418" s="165" t="s">
        <v>1193</v>
      </c>
      <c r="H418" s="173">
        <v>315988.74</v>
      </c>
      <c r="I418" s="173">
        <v>42976.67</v>
      </c>
      <c r="J418" s="174">
        <v>-21055.119999999999</v>
      </c>
      <c r="K418" s="173">
        <v>337910.29</v>
      </c>
      <c r="L418" s="173">
        <v>21921.55</v>
      </c>
      <c r="M418" s="165" t="s">
        <v>1193</v>
      </c>
      <c r="N418" s="173">
        <v>337910.29</v>
      </c>
      <c r="O418" s="173">
        <v>36297.46</v>
      </c>
      <c r="P418" s="174">
        <v>-35970.42</v>
      </c>
      <c r="Q418" s="173">
        <v>338237.33</v>
      </c>
      <c r="R418" s="173">
        <v>327.04000000000002</v>
      </c>
    </row>
    <row r="419" spans="1:18" x14ac:dyDescent="0.25">
      <c r="A419" s="165" t="s">
        <v>1194</v>
      </c>
      <c r="B419" s="173">
        <v>26550.47</v>
      </c>
      <c r="C419" s="173">
        <v>21055.119999999999</v>
      </c>
      <c r="D419" s="174">
        <v>-26550.47</v>
      </c>
      <c r="E419" s="173">
        <v>21055.119999999999</v>
      </c>
      <c r="F419" s="173">
        <v>-5495.35</v>
      </c>
      <c r="G419" s="165" t="s">
        <v>1194</v>
      </c>
      <c r="H419" s="173">
        <v>21055.119999999999</v>
      </c>
      <c r="I419" s="173">
        <v>35970.42</v>
      </c>
      <c r="J419" s="174">
        <v>-21055.119999999999</v>
      </c>
      <c r="K419" s="173">
        <v>35970.42</v>
      </c>
      <c r="L419" s="173">
        <v>14915.3</v>
      </c>
      <c r="M419" s="165" t="s">
        <v>1194</v>
      </c>
      <c r="N419" s="173">
        <v>35970.42</v>
      </c>
      <c r="O419" s="173">
        <v>36297.440000000002</v>
      </c>
      <c r="P419" s="174">
        <v>-35970.42</v>
      </c>
      <c r="Q419" s="173">
        <v>36297.440000000002</v>
      </c>
      <c r="R419" s="173">
        <v>327.02</v>
      </c>
    </row>
    <row r="420" spans="1:18" x14ac:dyDescent="0.25">
      <c r="A420" s="40" t="s">
        <v>1195</v>
      </c>
      <c r="B420" s="175">
        <v>26550.47</v>
      </c>
      <c r="C420" s="175">
        <v>21055.119999999999</v>
      </c>
      <c r="D420" s="176">
        <v>-26550.47</v>
      </c>
      <c r="E420" s="175">
        <v>21055.119999999999</v>
      </c>
      <c r="F420" s="175">
        <v>-5495.35</v>
      </c>
      <c r="G420" s="40" t="s">
        <v>1195</v>
      </c>
      <c r="H420" s="175">
        <v>21055.119999999999</v>
      </c>
      <c r="I420" s="175">
        <v>35970.42</v>
      </c>
      <c r="J420" s="176">
        <v>-21055.119999999999</v>
      </c>
      <c r="K420" s="175">
        <v>35970.42</v>
      </c>
      <c r="L420" s="175">
        <v>14915.3</v>
      </c>
      <c r="M420" s="40" t="s">
        <v>1195</v>
      </c>
      <c r="N420" s="175">
        <v>35970.42</v>
      </c>
      <c r="O420" s="175">
        <v>36297.440000000002</v>
      </c>
      <c r="P420" s="176">
        <v>-35970.42</v>
      </c>
      <c r="Q420" s="175">
        <v>36297.440000000002</v>
      </c>
      <c r="R420" s="175">
        <v>327.02</v>
      </c>
    </row>
    <row r="421" spans="1:18" x14ac:dyDescent="0.25">
      <c r="A421" s="165" t="s">
        <v>1196</v>
      </c>
      <c r="B421" s="173">
        <v>294933.45</v>
      </c>
      <c r="C421" s="173">
        <v>0.17</v>
      </c>
      <c r="D421" s="174">
        <v>0</v>
      </c>
      <c r="E421" s="173">
        <v>294933.62</v>
      </c>
      <c r="F421" s="173">
        <v>0.17</v>
      </c>
      <c r="G421" s="165" t="s">
        <v>1196</v>
      </c>
      <c r="H421" s="173">
        <v>294933.62</v>
      </c>
      <c r="I421" s="173">
        <v>7006.25</v>
      </c>
      <c r="J421" s="174">
        <v>0</v>
      </c>
      <c r="K421" s="173">
        <v>301939.87</v>
      </c>
      <c r="L421" s="173">
        <v>7006.25</v>
      </c>
      <c r="M421" s="165" t="s">
        <v>1196</v>
      </c>
      <c r="N421" s="173">
        <v>301939.87</v>
      </c>
      <c r="O421" s="173">
        <v>0.02</v>
      </c>
      <c r="P421" s="174">
        <v>0</v>
      </c>
      <c r="Q421" s="173">
        <v>301939.89</v>
      </c>
      <c r="R421" s="173">
        <v>0.02</v>
      </c>
    </row>
    <row r="422" spans="1:18" x14ac:dyDescent="0.25">
      <c r="A422" s="40" t="s">
        <v>1197</v>
      </c>
      <c r="B422" s="175">
        <v>294933.45</v>
      </c>
      <c r="C422" s="175">
        <v>0.17</v>
      </c>
      <c r="D422" s="176">
        <v>0</v>
      </c>
      <c r="E422" s="175">
        <v>294933.62</v>
      </c>
      <c r="F422" s="175">
        <v>0.17</v>
      </c>
      <c r="G422" s="40" t="s">
        <v>1197</v>
      </c>
      <c r="H422" s="175">
        <v>294933.62</v>
      </c>
      <c r="I422" s="175">
        <v>7006.25</v>
      </c>
      <c r="J422" s="176">
        <v>0</v>
      </c>
      <c r="K422" s="175">
        <v>301939.87</v>
      </c>
      <c r="L422" s="175">
        <v>7006.25</v>
      </c>
      <c r="M422" s="40" t="s">
        <v>1197</v>
      </c>
      <c r="N422" s="175">
        <v>301939.87</v>
      </c>
      <c r="O422" s="175">
        <v>0.02</v>
      </c>
      <c r="P422" s="176">
        <v>0</v>
      </c>
      <c r="Q422" s="175">
        <v>301939.89</v>
      </c>
      <c r="R422" s="175">
        <v>0.02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1"/>
  <sheetViews>
    <sheetView zoomScaleNormal="100" workbookViewId="0">
      <pane ySplit="2" topLeftCell="A405" activePane="bottomLeft" state="frozen"/>
      <selection activeCell="B4" sqref="B4"/>
      <selection pane="bottomLeft" activeCell="A419" sqref="A419"/>
    </sheetView>
  </sheetViews>
  <sheetFormatPr baseColWidth="10" defaultColWidth="16.5703125" defaultRowHeight="11.25" x14ac:dyDescent="0.2"/>
  <cols>
    <col min="1" max="1" width="15.5703125" style="116" customWidth="1"/>
    <col min="2" max="2" width="26.28515625" style="116" customWidth="1"/>
    <col min="3" max="3" width="15.42578125" style="119" customWidth="1"/>
    <col min="4" max="4" width="16.42578125" style="119" bestFit="1" customWidth="1"/>
    <col min="5" max="5" width="17.28515625" style="119" bestFit="1" customWidth="1"/>
    <col min="6" max="6" width="16.140625" style="119" bestFit="1" customWidth="1"/>
    <col min="7" max="7" width="15.42578125" style="119" customWidth="1"/>
    <col min="8" max="256" width="16.5703125" style="116"/>
    <col min="257" max="257" width="15.5703125" style="116" customWidth="1"/>
    <col min="258" max="258" width="26.28515625" style="116" customWidth="1"/>
    <col min="259" max="259" width="15.42578125" style="116" customWidth="1"/>
    <col min="260" max="260" width="15.5703125" style="116" customWidth="1"/>
    <col min="261" max="261" width="14.140625" style="116" bestFit="1" customWidth="1"/>
    <col min="262" max="262" width="14.140625" style="116" customWidth="1"/>
    <col min="263" max="263" width="15.42578125" style="116" customWidth="1"/>
    <col min="264" max="512" width="16.5703125" style="116"/>
    <col min="513" max="513" width="15.5703125" style="116" customWidth="1"/>
    <col min="514" max="514" width="26.28515625" style="116" customWidth="1"/>
    <col min="515" max="515" width="15.42578125" style="116" customWidth="1"/>
    <col min="516" max="516" width="15.5703125" style="116" customWidth="1"/>
    <col min="517" max="517" width="14.140625" style="116" bestFit="1" customWidth="1"/>
    <col min="518" max="518" width="14.140625" style="116" customWidth="1"/>
    <col min="519" max="519" width="15.42578125" style="116" customWidth="1"/>
    <col min="520" max="768" width="16.5703125" style="116"/>
    <col min="769" max="769" width="15.5703125" style="116" customWidth="1"/>
    <col min="770" max="770" width="26.28515625" style="116" customWidth="1"/>
    <col min="771" max="771" width="15.42578125" style="116" customWidth="1"/>
    <col min="772" max="772" width="15.5703125" style="116" customWidth="1"/>
    <col min="773" max="773" width="14.140625" style="116" bestFit="1" customWidth="1"/>
    <col min="774" max="774" width="14.140625" style="116" customWidth="1"/>
    <col min="775" max="775" width="15.42578125" style="116" customWidth="1"/>
    <col min="776" max="1024" width="16.5703125" style="116"/>
    <col min="1025" max="1025" width="15.5703125" style="116" customWidth="1"/>
    <col min="1026" max="1026" width="26.28515625" style="116" customWidth="1"/>
    <col min="1027" max="1027" width="15.42578125" style="116" customWidth="1"/>
    <col min="1028" max="1028" width="15.5703125" style="116" customWidth="1"/>
    <col min="1029" max="1029" width="14.140625" style="116" bestFit="1" customWidth="1"/>
    <col min="1030" max="1030" width="14.140625" style="116" customWidth="1"/>
    <col min="1031" max="1031" width="15.42578125" style="116" customWidth="1"/>
    <col min="1032" max="1280" width="16.5703125" style="116"/>
    <col min="1281" max="1281" width="15.5703125" style="116" customWidth="1"/>
    <col min="1282" max="1282" width="26.28515625" style="116" customWidth="1"/>
    <col min="1283" max="1283" width="15.42578125" style="116" customWidth="1"/>
    <col min="1284" max="1284" width="15.5703125" style="116" customWidth="1"/>
    <col min="1285" max="1285" width="14.140625" style="116" bestFit="1" customWidth="1"/>
    <col min="1286" max="1286" width="14.140625" style="116" customWidth="1"/>
    <col min="1287" max="1287" width="15.42578125" style="116" customWidth="1"/>
    <col min="1288" max="1536" width="16.5703125" style="116"/>
    <col min="1537" max="1537" width="15.5703125" style="116" customWidth="1"/>
    <col min="1538" max="1538" width="26.28515625" style="116" customWidth="1"/>
    <col min="1539" max="1539" width="15.42578125" style="116" customWidth="1"/>
    <col min="1540" max="1540" width="15.5703125" style="116" customWidth="1"/>
    <col min="1541" max="1541" width="14.140625" style="116" bestFit="1" customWidth="1"/>
    <col min="1542" max="1542" width="14.140625" style="116" customWidth="1"/>
    <col min="1543" max="1543" width="15.42578125" style="116" customWidth="1"/>
    <col min="1544" max="1792" width="16.5703125" style="116"/>
    <col min="1793" max="1793" width="15.5703125" style="116" customWidth="1"/>
    <col min="1794" max="1794" width="26.28515625" style="116" customWidth="1"/>
    <col min="1795" max="1795" width="15.42578125" style="116" customWidth="1"/>
    <col min="1796" max="1796" width="15.5703125" style="116" customWidth="1"/>
    <col min="1797" max="1797" width="14.140625" style="116" bestFit="1" customWidth="1"/>
    <col min="1798" max="1798" width="14.140625" style="116" customWidth="1"/>
    <col min="1799" max="1799" width="15.42578125" style="116" customWidth="1"/>
    <col min="1800" max="2048" width="16.5703125" style="116"/>
    <col min="2049" max="2049" width="15.5703125" style="116" customWidth="1"/>
    <col min="2050" max="2050" width="26.28515625" style="116" customWidth="1"/>
    <col min="2051" max="2051" width="15.42578125" style="116" customWidth="1"/>
    <col min="2052" max="2052" width="15.5703125" style="116" customWidth="1"/>
    <col min="2053" max="2053" width="14.140625" style="116" bestFit="1" customWidth="1"/>
    <col min="2054" max="2054" width="14.140625" style="116" customWidth="1"/>
    <col min="2055" max="2055" width="15.42578125" style="116" customWidth="1"/>
    <col min="2056" max="2304" width="16.5703125" style="116"/>
    <col min="2305" max="2305" width="15.5703125" style="116" customWidth="1"/>
    <col min="2306" max="2306" width="26.28515625" style="116" customWidth="1"/>
    <col min="2307" max="2307" width="15.42578125" style="116" customWidth="1"/>
    <col min="2308" max="2308" width="15.5703125" style="116" customWidth="1"/>
    <col min="2309" max="2309" width="14.140625" style="116" bestFit="1" customWidth="1"/>
    <col min="2310" max="2310" width="14.140625" style="116" customWidth="1"/>
    <col min="2311" max="2311" width="15.42578125" style="116" customWidth="1"/>
    <col min="2312" max="2560" width="16.5703125" style="116"/>
    <col min="2561" max="2561" width="15.5703125" style="116" customWidth="1"/>
    <col min="2562" max="2562" width="26.28515625" style="116" customWidth="1"/>
    <col min="2563" max="2563" width="15.42578125" style="116" customWidth="1"/>
    <col min="2564" max="2564" width="15.5703125" style="116" customWidth="1"/>
    <col min="2565" max="2565" width="14.140625" style="116" bestFit="1" customWidth="1"/>
    <col min="2566" max="2566" width="14.140625" style="116" customWidth="1"/>
    <col min="2567" max="2567" width="15.42578125" style="116" customWidth="1"/>
    <col min="2568" max="2816" width="16.5703125" style="116"/>
    <col min="2817" max="2817" width="15.5703125" style="116" customWidth="1"/>
    <col min="2818" max="2818" width="26.28515625" style="116" customWidth="1"/>
    <col min="2819" max="2819" width="15.42578125" style="116" customWidth="1"/>
    <col min="2820" max="2820" width="15.5703125" style="116" customWidth="1"/>
    <col min="2821" max="2821" width="14.140625" style="116" bestFit="1" customWidth="1"/>
    <col min="2822" max="2822" width="14.140625" style="116" customWidth="1"/>
    <col min="2823" max="2823" width="15.42578125" style="116" customWidth="1"/>
    <col min="2824" max="3072" width="16.5703125" style="116"/>
    <col min="3073" max="3073" width="15.5703125" style="116" customWidth="1"/>
    <col min="3074" max="3074" width="26.28515625" style="116" customWidth="1"/>
    <col min="3075" max="3075" width="15.42578125" style="116" customWidth="1"/>
    <col min="3076" max="3076" width="15.5703125" style="116" customWidth="1"/>
    <col min="3077" max="3077" width="14.140625" style="116" bestFit="1" customWidth="1"/>
    <col min="3078" max="3078" width="14.140625" style="116" customWidth="1"/>
    <col min="3079" max="3079" width="15.42578125" style="116" customWidth="1"/>
    <col min="3080" max="3328" width="16.5703125" style="116"/>
    <col min="3329" max="3329" width="15.5703125" style="116" customWidth="1"/>
    <col min="3330" max="3330" width="26.28515625" style="116" customWidth="1"/>
    <col min="3331" max="3331" width="15.42578125" style="116" customWidth="1"/>
    <col min="3332" max="3332" width="15.5703125" style="116" customWidth="1"/>
    <col min="3333" max="3333" width="14.140625" style="116" bestFit="1" customWidth="1"/>
    <col min="3334" max="3334" width="14.140625" style="116" customWidth="1"/>
    <col min="3335" max="3335" width="15.42578125" style="116" customWidth="1"/>
    <col min="3336" max="3584" width="16.5703125" style="116"/>
    <col min="3585" max="3585" width="15.5703125" style="116" customWidth="1"/>
    <col min="3586" max="3586" width="26.28515625" style="116" customWidth="1"/>
    <col min="3587" max="3587" width="15.42578125" style="116" customWidth="1"/>
    <col min="3588" max="3588" width="15.5703125" style="116" customWidth="1"/>
    <col min="3589" max="3589" width="14.140625" style="116" bestFit="1" customWidth="1"/>
    <col min="3590" max="3590" width="14.140625" style="116" customWidth="1"/>
    <col min="3591" max="3591" width="15.42578125" style="116" customWidth="1"/>
    <col min="3592" max="3840" width="16.5703125" style="116"/>
    <col min="3841" max="3841" width="15.5703125" style="116" customWidth="1"/>
    <col min="3842" max="3842" width="26.28515625" style="116" customWidth="1"/>
    <col min="3843" max="3843" width="15.42578125" style="116" customWidth="1"/>
    <col min="3844" max="3844" width="15.5703125" style="116" customWidth="1"/>
    <col min="3845" max="3845" width="14.140625" style="116" bestFit="1" customWidth="1"/>
    <col min="3846" max="3846" width="14.140625" style="116" customWidth="1"/>
    <col min="3847" max="3847" width="15.42578125" style="116" customWidth="1"/>
    <col min="3848" max="4096" width="16.5703125" style="116"/>
    <col min="4097" max="4097" width="15.5703125" style="116" customWidth="1"/>
    <col min="4098" max="4098" width="26.28515625" style="116" customWidth="1"/>
    <col min="4099" max="4099" width="15.42578125" style="116" customWidth="1"/>
    <col min="4100" max="4100" width="15.5703125" style="116" customWidth="1"/>
    <col min="4101" max="4101" width="14.140625" style="116" bestFit="1" customWidth="1"/>
    <col min="4102" max="4102" width="14.140625" style="116" customWidth="1"/>
    <col min="4103" max="4103" width="15.42578125" style="116" customWidth="1"/>
    <col min="4104" max="4352" width="16.5703125" style="116"/>
    <col min="4353" max="4353" width="15.5703125" style="116" customWidth="1"/>
    <col min="4354" max="4354" width="26.28515625" style="116" customWidth="1"/>
    <col min="4355" max="4355" width="15.42578125" style="116" customWidth="1"/>
    <col min="4356" max="4356" width="15.5703125" style="116" customWidth="1"/>
    <col min="4357" max="4357" width="14.140625" style="116" bestFit="1" customWidth="1"/>
    <col min="4358" max="4358" width="14.140625" style="116" customWidth="1"/>
    <col min="4359" max="4359" width="15.42578125" style="116" customWidth="1"/>
    <col min="4360" max="4608" width="16.5703125" style="116"/>
    <col min="4609" max="4609" width="15.5703125" style="116" customWidth="1"/>
    <col min="4610" max="4610" width="26.28515625" style="116" customWidth="1"/>
    <col min="4611" max="4611" width="15.42578125" style="116" customWidth="1"/>
    <col min="4612" max="4612" width="15.5703125" style="116" customWidth="1"/>
    <col min="4613" max="4613" width="14.140625" style="116" bestFit="1" customWidth="1"/>
    <col min="4614" max="4614" width="14.140625" style="116" customWidth="1"/>
    <col min="4615" max="4615" width="15.42578125" style="116" customWidth="1"/>
    <col min="4616" max="4864" width="16.5703125" style="116"/>
    <col min="4865" max="4865" width="15.5703125" style="116" customWidth="1"/>
    <col min="4866" max="4866" width="26.28515625" style="116" customWidth="1"/>
    <col min="4867" max="4867" width="15.42578125" style="116" customWidth="1"/>
    <col min="4868" max="4868" width="15.5703125" style="116" customWidth="1"/>
    <col min="4869" max="4869" width="14.140625" style="116" bestFit="1" customWidth="1"/>
    <col min="4870" max="4870" width="14.140625" style="116" customWidth="1"/>
    <col min="4871" max="4871" width="15.42578125" style="116" customWidth="1"/>
    <col min="4872" max="5120" width="16.5703125" style="116"/>
    <col min="5121" max="5121" width="15.5703125" style="116" customWidth="1"/>
    <col min="5122" max="5122" width="26.28515625" style="116" customWidth="1"/>
    <col min="5123" max="5123" width="15.42578125" style="116" customWidth="1"/>
    <col min="5124" max="5124" width="15.5703125" style="116" customWidth="1"/>
    <col min="5125" max="5125" width="14.140625" style="116" bestFit="1" customWidth="1"/>
    <col min="5126" max="5126" width="14.140625" style="116" customWidth="1"/>
    <col min="5127" max="5127" width="15.42578125" style="116" customWidth="1"/>
    <col min="5128" max="5376" width="16.5703125" style="116"/>
    <col min="5377" max="5377" width="15.5703125" style="116" customWidth="1"/>
    <col min="5378" max="5378" width="26.28515625" style="116" customWidth="1"/>
    <col min="5379" max="5379" width="15.42578125" style="116" customWidth="1"/>
    <col min="5380" max="5380" width="15.5703125" style="116" customWidth="1"/>
    <col min="5381" max="5381" width="14.140625" style="116" bestFit="1" customWidth="1"/>
    <col min="5382" max="5382" width="14.140625" style="116" customWidth="1"/>
    <col min="5383" max="5383" width="15.42578125" style="116" customWidth="1"/>
    <col min="5384" max="5632" width="16.5703125" style="116"/>
    <col min="5633" max="5633" width="15.5703125" style="116" customWidth="1"/>
    <col min="5634" max="5634" width="26.28515625" style="116" customWidth="1"/>
    <col min="5635" max="5635" width="15.42578125" style="116" customWidth="1"/>
    <col min="5636" max="5636" width="15.5703125" style="116" customWidth="1"/>
    <col min="5637" max="5637" width="14.140625" style="116" bestFit="1" customWidth="1"/>
    <col min="5638" max="5638" width="14.140625" style="116" customWidth="1"/>
    <col min="5639" max="5639" width="15.42578125" style="116" customWidth="1"/>
    <col min="5640" max="5888" width="16.5703125" style="116"/>
    <col min="5889" max="5889" width="15.5703125" style="116" customWidth="1"/>
    <col min="5890" max="5890" width="26.28515625" style="116" customWidth="1"/>
    <col min="5891" max="5891" width="15.42578125" style="116" customWidth="1"/>
    <col min="5892" max="5892" width="15.5703125" style="116" customWidth="1"/>
    <col min="5893" max="5893" width="14.140625" style="116" bestFit="1" customWidth="1"/>
    <col min="5894" max="5894" width="14.140625" style="116" customWidth="1"/>
    <col min="5895" max="5895" width="15.42578125" style="116" customWidth="1"/>
    <col min="5896" max="6144" width="16.5703125" style="116"/>
    <col min="6145" max="6145" width="15.5703125" style="116" customWidth="1"/>
    <col min="6146" max="6146" width="26.28515625" style="116" customWidth="1"/>
    <col min="6147" max="6147" width="15.42578125" style="116" customWidth="1"/>
    <col min="6148" max="6148" width="15.5703125" style="116" customWidth="1"/>
    <col min="6149" max="6149" width="14.140625" style="116" bestFit="1" customWidth="1"/>
    <col min="6150" max="6150" width="14.140625" style="116" customWidth="1"/>
    <col min="6151" max="6151" width="15.42578125" style="116" customWidth="1"/>
    <col min="6152" max="6400" width="16.5703125" style="116"/>
    <col min="6401" max="6401" width="15.5703125" style="116" customWidth="1"/>
    <col min="6402" max="6402" width="26.28515625" style="116" customWidth="1"/>
    <col min="6403" max="6403" width="15.42578125" style="116" customWidth="1"/>
    <col min="6404" max="6404" width="15.5703125" style="116" customWidth="1"/>
    <col min="6405" max="6405" width="14.140625" style="116" bestFit="1" customWidth="1"/>
    <col min="6406" max="6406" width="14.140625" style="116" customWidth="1"/>
    <col min="6407" max="6407" width="15.42578125" style="116" customWidth="1"/>
    <col min="6408" max="6656" width="16.5703125" style="116"/>
    <col min="6657" max="6657" width="15.5703125" style="116" customWidth="1"/>
    <col min="6658" max="6658" width="26.28515625" style="116" customWidth="1"/>
    <col min="6659" max="6659" width="15.42578125" style="116" customWidth="1"/>
    <col min="6660" max="6660" width="15.5703125" style="116" customWidth="1"/>
    <col min="6661" max="6661" width="14.140625" style="116" bestFit="1" customWidth="1"/>
    <col min="6662" max="6662" width="14.140625" style="116" customWidth="1"/>
    <col min="6663" max="6663" width="15.42578125" style="116" customWidth="1"/>
    <col min="6664" max="6912" width="16.5703125" style="116"/>
    <col min="6913" max="6913" width="15.5703125" style="116" customWidth="1"/>
    <col min="6914" max="6914" width="26.28515625" style="116" customWidth="1"/>
    <col min="6915" max="6915" width="15.42578125" style="116" customWidth="1"/>
    <col min="6916" max="6916" width="15.5703125" style="116" customWidth="1"/>
    <col min="6917" max="6917" width="14.140625" style="116" bestFit="1" customWidth="1"/>
    <col min="6918" max="6918" width="14.140625" style="116" customWidth="1"/>
    <col min="6919" max="6919" width="15.42578125" style="116" customWidth="1"/>
    <col min="6920" max="7168" width="16.5703125" style="116"/>
    <col min="7169" max="7169" width="15.5703125" style="116" customWidth="1"/>
    <col min="7170" max="7170" width="26.28515625" style="116" customWidth="1"/>
    <col min="7171" max="7171" width="15.42578125" style="116" customWidth="1"/>
    <col min="7172" max="7172" width="15.5703125" style="116" customWidth="1"/>
    <col min="7173" max="7173" width="14.140625" style="116" bestFit="1" customWidth="1"/>
    <col min="7174" max="7174" width="14.140625" style="116" customWidth="1"/>
    <col min="7175" max="7175" width="15.42578125" style="116" customWidth="1"/>
    <col min="7176" max="7424" width="16.5703125" style="116"/>
    <col min="7425" max="7425" width="15.5703125" style="116" customWidth="1"/>
    <col min="7426" max="7426" width="26.28515625" style="116" customWidth="1"/>
    <col min="7427" max="7427" width="15.42578125" style="116" customWidth="1"/>
    <col min="7428" max="7428" width="15.5703125" style="116" customWidth="1"/>
    <col min="7429" max="7429" width="14.140625" style="116" bestFit="1" customWidth="1"/>
    <col min="7430" max="7430" width="14.140625" style="116" customWidth="1"/>
    <col min="7431" max="7431" width="15.42578125" style="116" customWidth="1"/>
    <col min="7432" max="7680" width="16.5703125" style="116"/>
    <col min="7681" max="7681" width="15.5703125" style="116" customWidth="1"/>
    <col min="7682" max="7682" width="26.28515625" style="116" customWidth="1"/>
    <col min="7683" max="7683" width="15.42578125" style="116" customWidth="1"/>
    <col min="7684" max="7684" width="15.5703125" style="116" customWidth="1"/>
    <col min="7685" max="7685" width="14.140625" style="116" bestFit="1" customWidth="1"/>
    <col min="7686" max="7686" width="14.140625" style="116" customWidth="1"/>
    <col min="7687" max="7687" width="15.42578125" style="116" customWidth="1"/>
    <col min="7688" max="7936" width="16.5703125" style="116"/>
    <col min="7937" max="7937" width="15.5703125" style="116" customWidth="1"/>
    <col min="7938" max="7938" width="26.28515625" style="116" customWidth="1"/>
    <col min="7939" max="7939" width="15.42578125" style="116" customWidth="1"/>
    <col min="7940" max="7940" width="15.5703125" style="116" customWidth="1"/>
    <col min="7941" max="7941" width="14.140625" style="116" bestFit="1" customWidth="1"/>
    <col min="7942" max="7942" width="14.140625" style="116" customWidth="1"/>
    <col min="7943" max="7943" width="15.42578125" style="116" customWidth="1"/>
    <col min="7944" max="8192" width="16.5703125" style="116"/>
    <col min="8193" max="8193" width="15.5703125" style="116" customWidth="1"/>
    <col min="8194" max="8194" width="26.28515625" style="116" customWidth="1"/>
    <col min="8195" max="8195" width="15.42578125" style="116" customWidth="1"/>
    <col min="8196" max="8196" width="15.5703125" style="116" customWidth="1"/>
    <col min="8197" max="8197" width="14.140625" style="116" bestFit="1" customWidth="1"/>
    <col min="8198" max="8198" width="14.140625" style="116" customWidth="1"/>
    <col min="8199" max="8199" width="15.42578125" style="116" customWidth="1"/>
    <col min="8200" max="8448" width="16.5703125" style="116"/>
    <col min="8449" max="8449" width="15.5703125" style="116" customWidth="1"/>
    <col min="8450" max="8450" width="26.28515625" style="116" customWidth="1"/>
    <col min="8451" max="8451" width="15.42578125" style="116" customWidth="1"/>
    <col min="8452" max="8452" width="15.5703125" style="116" customWidth="1"/>
    <col min="8453" max="8453" width="14.140625" style="116" bestFit="1" customWidth="1"/>
    <col min="8454" max="8454" width="14.140625" style="116" customWidth="1"/>
    <col min="8455" max="8455" width="15.42578125" style="116" customWidth="1"/>
    <col min="8456" max="8704" width="16.5703125" style="116"/>
    <col min="8705" max="8705" width="15.5703125" style="116" customWidth="1"/>
    <col min="8706" max="8706" width="26.28515625" style="116" customWidth="1"/>
    <col min="8707" max="8707" width="15.42578125" style="116" customWidth="1"/>
    <col min="8708" max="8708" width="15.5703125" style="116" customWidth="1"/>
    <col min="8709" max="8709" width="14.140625" style="116" bestFit="1" customWidth="1"/>
    <col min="8710" max="8710" width="14.140625" style="116" customWidth="1"/>
    <col min="8711" max="8711" width="15.42578125" style="116" customWidth="1"/>
    <col min="8712" max="8960" width="16.5703125" style="116"/>
    <col min="8961" max="8961" width="15.5703125" style="116" customWidth="1"/>
    <col min="8962" max="8962" width="26.28515625" style="116" customWidth="1"/>
    <col min="8963" max="8963" width="15.42578125" style="116" customWidth="1"/>
    <col min="8964" max="8964" width="15.5703125" style="116" customWidth="1"/>
    <col min="8965" max="8965" width="14.140625" style="116" bestFit="1" customWidth="1"/>
    <col min="8966" max="8966" width="14.140625" style="116" customWidth="1"/>
    <col min="8967" max="8967" width="15.42578125" style="116" customWidth="1"/>
    <col min="8968" max="9216" width="16.5703125" style="116"/>
    <col min="9217" max="9217" width="15.5703125" style="116" customWidth="1"/>
    <col min="9218" max="9218" width="26.28515625" style="116" customWidth="1"/>
    <col min="9219" max="9219" width="15.42578125" style="116" customWidth="1"/>
    <col min="9220" max="9220" width="15.5703125" style="116" customWidth="1"/>
    <col min="9221" max="9221" width="14.140625" style="116" bestFit="1" customWidth="1"/>
    <col min="9222" max="9222" width="14.140625" style="116" customWidth="1"/>
    <col min="9223" max="9223" width="15.42578125" style="116" customWidth="1"/>
    <col min="9224" max="9472" width="16.5703125" style="116"/>
    <col min="9473" max="9473" width="15.5703125" style="116" customWidth="1"/>
    <col min="9474" max="9474" width="26.28515625" style="116" customWidth="1"/>
    <col min="9475" max="9475" width="15.42578125" style="116" customWidth="1"/>
    <col min="9476" max="9476" width="15.5703125" style="116" customWidth="1"/>
    <col min="9477" max="9477" width="14.140625" style="116" bestFit="1" customWidth="1"/>
    <col min="9478" max="9478" width="14.140625" style="116" customWidth="1"/>
    <col min="9479" max="9479" width="15.42578125" style="116" customWidth="1"/>
    <col min="9480" max="9728" width="16.5703125" style="116"/>
    <col min="9729" max="9729" width="15.5703125" style="116" customWidth="1"/>
    <col min="9730" max="9730" width="26.28515625" style="116" customWidth="1"/>
    <col min="9731" max="9731" width="15.42578125" style="116" customWidth="1"/>
    <col min="9732" max="9732" width="15.5703125" style="116" customWidth="1"/>
    <col min="9733" max="9733" width="14.140625" style="116" bestFit="1" customWidth="1"/>
    <col min="9734" max="9734" width="14.140625" style="116" customWidth="1"/>
    <col min="9735" max="9735" width="15.42578125" style="116" customWidth="1"/>
    <col min="9736" max="9984" width="16.5703125" style="116"/>
    <col min="9985" max="9985" width="15.5703125" style="116" customWidth="1"/>
    <col min="9986" max="9986" width="26.28515625" style="116" customWidth="1"/>
    <col min="9987" max="9987" width="15.42578125" style="116" customWidth="1"/>
    <col min="9988" max="9988" width="15.5703125" style="116" customWidth="1"/>
    <col min="9989" max="9989" width="14.140625" style="116" bestFit="1" customWidth="1"/>
    <col min="9990" max="9990" width="14.140625" style="116" customWidth="1"/>
    <col min="9991" max="9991" width="15.42578125" style="116" customWidth="1"/>
    <col min="9992" max="10240" width="16.5703125" style="116"/>
    <col min="10241" max="10241" width="15.5703125" style="116" customWidth="1"/>
    <col min="10242" max="10242" width="26.28515625" style="116" customWidth="1"/>
    <col min="10243" max="10243" width="15.42578125" style="116" customWidth="1"/>
    <col min="10244" max="10244" width="15.5703125" style="116" customWidth="1"/>
    <col min="10245" max="10245" width="14.140625" style="116" bestFit="1" customWidth="1"/>
    <col min="10246" max="10246" width="14.140625" style="116" customWidth="1"/>
    <col min="10247" max="10247" width="15.42578125" style="116" customWidth="1"/>
    <col min="10248" max="10496" width="16.5703125" style="116"/>
    <col min="10497" max="10497" width="15.5703125" style="116" customWidth="1"/>
    <col min="10498" max="10498" width="26.28515625" style="116" customWidth="1"/>
    <col min="10499" max="10499" width="15.42578125" style="116" customWidth="1"/>
    <col min="10500" max="10500" width="15.5703125" style="116" customWidth="1"/>
    <col min="10501" max="10501" width="14.140625" style="116" bestFit="1" customWidth="1"/>
    <col min="10502" max="10502" width="14.140625" style="116" customWidth="1"/>
    <col min="10503" max="10503" width="15.42578125" style="116" customWidth="1"/>
    <col min="10504" max="10752" width="16.5703125" style="116"/>
    <col min="10753" max="10753" width="15.5703125" style="116" customWidth="1"/>
    <col min="10754" max="10754" width="26.28515625" style="116" customWidth="1"/>
    <col min="10755" max="10755" width="15.42578125" style="116" customWidth="1"/>
    <col min="10756" max="10756" width="15.5703125" style="116" customWidth="1"/>
    <col min="10757" max="10757" width="14.140625" style="116" bestFit="1" customWidth="1"/>
    <col min="10758" max="10758" width="14.140625" style="116" customWidth="1"/>
    <col min="10759" max="10759" width="15.42578125" style="116" customWidth="1"/>
    <col min="10760" max="11008" width="16.5703125" style="116"/>
    <col min="11009" max="11009" width="15.5703125" style="116" customWidth="1"/>
    <col min="11010" max="11010" width="26.28515625" style="116" customWidth="1"/>
    <col min="11011" max="11011" width="15.42578125" style="116" customWidth="1"/>
    <col min="11012" max="11012" width="15.5703125" style="116" customWidth="1"/>
    <col min="11013" max="11013" width="14.140625" style="116" bestFit="1" customWidth="1"/>
    <col min="11014" max="11014" width="14.140625" style="116" customWidth="1"/>
    <col min="11015" max="11015" width="15.42578125" style="116" customWidth="1"/>
    <col min="11016" max="11264" width="16.5703125" style="116"/>
    <col min="11265" max="11265" width="15.5703125" style="116" customWidth="1"/>
    <col min="11266" max="11266" width="26.28515625" style="116" customWidth="1"/>
    <col min="11267" max="11267" width="15.42578125" style="116" customWidth="1"/>
    <col min="11268" max="11268" width="15.5703125" style="116" customWidth="1"/>
    <col min="11269" max="11269" width="14.140625" style="116" bestFit="1" customWidth="1"/>
    <col min="11270" max="11270" width="14.140625" style="116" customWidth="1"/>
    <col min="11271" max="11271" width="15.42578125" style="116" customWidth="1"/>
    <col min="11272" max="11520" width="16.5703125" style="116"/>
    <col min="11521" max="11521" width="15.5703125" style="116" customWidth="1"/>
    <col min="11522" max="11522" width="26.28515625" style="116" customWidth="1"/>
    <col min="11523" max="11523" width="15.42578125" style="116" customWidth="1"/>
    <col min="11524" max="11524" width="15.5703125" style="116" customWidth="1"/>
    <col min="11525" max="11525" width="14.140625" style="116" bestFit="1" customWidth="1"/>
    <col min="11526" max="11526" width="14.140625" style="116" customWidth="1"/>
    <col min="11527" max="11527" width="15.42578125" style="116" customWidth="1"/>
    <col min="11528" max="11776" width="16.5703125" style="116"/>
    <col min="11777" max="11777" width="15.5703125" style="116" customWidth="1"/>
    <col min="11778" max="11778" width="26.28515625" style="116" customWidth="1"/>
    <col min="11779" max="11779" width="15.42578125" style="116" customWidth="1"/>
    <col min="11780" max="11780" width="15.5703125" style="116" customWidth="1"/>
    <col min="11781" max="11781" width="14.140625" style="116" bestFit="1" customWidth="1"/>
    <col min="11782" max="11782" width="14.140625" style="116" customWidth="1"/>
    <col min="11783" max="11783" width="15.42578125" style="116" customWidth="1"/>
    <col min="11784" max="12032" width="16.5703125" style="116"/>
    <col min="12033" max="12033" width="15.5703125" style="116" customWidth="1"/>
    <col min="12034" max="12034" width="26.28515625" style="116" customWidth="1"/>
    <col min="12035" max="12035" width="15.42578125" style="116" customWidth="1"/>
    <col min="12036" max="12036" width="15.5703125" style="116" customWidth="1"/>
    <col min="12037" max="12037" width="14.140625" style="116" bestFit="1" customWidth="1"/>
    <col min="12038" max="12038" width="14.140625" style="116" customWidth="1"/>
    <col min="12039" max="12039" width="15.42578125" style="116" customWidth="1"/>
    <col min="12040" max="12288" width="16.5703125" style="116"/>
    <col min="12289" max="12289" width="15.5703125" style="116" customWidth="1"/>
    <col min="12290" max="12290" width="26.28515625" style="116" customWidth="1"/>
    <col min="12291" max="12291" width="15.42578125" style="116" customWidth="1"/>
    <col min="12292" max="12292" width="15.5703125" style="116" customWidth="1"/>
    <col min="12293" max="12293" width="14.140625" style="116" bestFit="1" customWidth="1"/>
    <col min="12294" max="12294" width="14.140625" style="116" customWidth="1"/>
    <col min="12295" max="12295" width="15.42578125" style="116" customWidth="1"/>
    <col min="12296" max="12544" width="16.5703125" style="116"/>
    <col min="12545" max="12545" width="15.5703125" style="116" customWidth="1"/>
    <col min="12546" max="12546" width="26.28515625" style="116" customWidth="1"/>
    <col min="12547" max="12547" width="15.42578125" style="116" customWidth="1"/>
    <col min="12548" max="12548" width="15.5703125" style="116" customWidth="1"/>
    <col min="12549" max="12549" width="14.140625" style="116" bestFit="1" customWidth="1"/>
    <col min="12550" max="12550" width="14.140625" style="116" customWidth="1"/>
    <col min="12551" max="12551" width="15.42578125" style="116" customWidth="1"/>
    <col min="12552" max="12800" width="16.5703125" style="116"/>
    <col min="12801" max="12801" width="15.5703125" style="116" customWidth="1"/>
    <col min="12802" max="12802" width="26.28515625" style="116" customWidth="1"/>
    <col min="12803" max="12803" width="15.42578125" style="116" customWidth="1"/>
    <col min="12804" max="12804" width="15.5703125" style="116" customWidth="1"/>
    <col min="12805" max="12805" width="14.140625" style="116" bestFit="1" customWidth="1"/>
    <col min="12806" max="12806" width="14.140625" style="116" customWidth="1"/>
    <col min="12807" max="12807" width="15.42578125" style="116" customWidth="1"/>
    <col min="12808" max="13056" width="16.5703125" style="116"/>
    <col min="13057" max="13057" width="15.5703125" style="116" customWidth="1"/>
    <col min="13058" max="13058" width="26.28515625" style="116" customWidth="1"/>
    <col min="13059" max="13059" width="15.42578125" style="116" customWidth="1"/>
    <col min="13060" max="13060" width="15.5703125" style="116" customWidth="1"/>
    <col min="13061" max="13061" width="14.140625" style="116" bestFit="1" customWidth="1"/>
    <col min="13062" max="13062" width="14.140625" style="116" customWidth="1"/>
    <col min="13063" max="13063" width="15.42578125" style="116" customWidth="1"/>
    <col min="13064" max="13312" width="16.5703125" style="116"/>
    <col min="13313" max="13313" width="15.5703125" style="116" customWidth="1"/>
    <col min="13314" max="13314" width="26.28515625" style="116" customWidth="1"/>
    <col min="13315" max="13315" width="15.42578125" style="116" customWidth="1"/>
    <col min="13316" max="13316" width="15.5703125" style="116" customWidth="1"/>
    <col min="13317" max="13317" width="14.140625" style="116" bestFit="1" customWidth="1"/>
    <col min="13318" max="13318" width="14.140625" style="116" customWidth="1"/>
    <col min="13319" max="13319" width="15.42578125" style="116" customWidth="1"/>
    <col min="13320" max="13568" width="16.5703125" style="116"/>
    <col min="13569" max="13569" width="15.5703125" style="116" customWidth="1"/>
    <col min="13570" max="13570" width="26.28515625" style="116" customWidth="1"/>
    <col min="13571" max="13571" width="15.42578125" style="116" customWidth="1"/>
    <col min="13572" max="13572" width="15.5703125" style="116" customWidth="1"/>
    <col min="13573" max="13573" width="14.140625" style="116" bestFit="1" customWidth="1"/>
    <col min="13574" max="13574" width="14.140625" style="116" customWidth="1"/>
    <col min="13575" max="13575" width="15.42578125" style="116" customWidth="1"/>
    <col min="13576" max="13824" width="16.5703125" style="116"/>
    <col min="13825" max="13825" width="15.5703125" style="116" customWidth="1"/>
    <col min="13826" max="13826" width="26.28515625" style="116" customWidth="1"/>
    <col min="13827" max="13827" width="15.42578125" style="116" customWidth="1"/>
    <col min="13828" max="13828" width="15.5703125" style="116" customWidth="1"/>
    <col min="13829" max="13829" width="14.140625" style="116" bestFit="1" customWidth="1"/>
    <col min="13830" max="13830" width="14.140625" style="116" customWidth="1"/>
    <col min="13831" max="13831" width="15.42578125" style="116" customWidth="1"/>
    <col min="13832" max="14080" width="16.5703125" style="116"/>
    <col min="14081" max="14081" width="15.5703125" style="116" customWidth="1"/>
    <col min="14082" max="14082" width="26.28515625" style="116" customWidth="1"/>
    <col min="14083" max="14083" width="15.42578125" style="116" customWidth="1"/>
    <col min="14084" max="14084" width="15.5703125" style="116" customWidth="1"/>
    <col min="14085" max="14085" width="14.140625" style="116" bestFit="1" customWidth="1"/>
    <col min="14086" max="14086" width="14.140625" style="116" customWidth="1"/>
    <col min="14087" max="14087" width="15.42578125" style="116" customWidth="1"/>
    <col min="14088" max="14336" width="16.5703125" style="116"/>
    <col min="14337" max="14337" width="15.5703125" style="116" customWidth="1"/>
    <col min="14338" max="14338" width="26.28515625" style="116" customWidth="1"/>
    <col min="14339" max="14339" width="15.42578125" style="116" customWidth="1"/>
    <col min="14340" max="14340" width="15.5703125" style="116" customWidth="1"/>
    <col min="14341" max="14341" width="14.140625" style="116" bestFit="1" customWidth="1"/>
    <col min="14342" max="14342" width="14.140625" style="116" customWidth="1"/>
    <col min="14343" max="14343" width="15.42578125" style="116" customWidth="1"/>
    <col min="14344" max="14592" width="16.5703125" style="116"/>
    <col min="14593" max="14593" width="15.5703125" style="116" customWidth="1"/>
    <col min="14594" max="14594" width="26.28515625" style="116" customWidth="1"/>
    <col min="14595" max="14595" width="15.42578125" style="116" customWidth="1"/>
    <col min="14596" max="14596" width="15.5703125" style="116" customWidth="1"/>
    <col min="14597" max="14597" width="14.140625" style="116" bestFit="1" customWidth="1"/>
    <col min="14598" max="14598" width="14.140625" style="116" customWidth="1"/>
    <col min="14599" max="14599" width="15.42578125" style="116" customWidth="1"/>
    <col min="14600" max="14848" width="16.5703125" style="116"/>
    <col min="14849" max="14849" width="15.5703125" style="116" customWidth="1"/>
    <col min="14850" max="14850" width="26.28515625" style="116" customWidth="1"/>
    <col min="14851" max="14851" width="15.42578125" style="116" customWidth="1"/>
    <col min="14852" max="14852" width="15.5703125" style="116" customWidth="1"/>
    <col min="14853" max="14853" width="14.140625" style="116" bestFit="1" customWidth="1"/>
    <col min="14854" max="14854" width="14.140625" style="116" customWidth="1"/>
    <col min="14855" max="14855" width="15.42578125" style="116" customWidth="1"/>
    <col min="14856" max="15104" width="16.5703125" style="116"/>
    <col min="15105" max="15105" width="15.5703125" style="116" customWidth="1"/>
    <col min="15106" max="15106" width="26.28515625" style="116" customWidth="1"/>
    <col min="15107" max="15107" width="15.42578125" style="116" customWidth="1"/>
    <col min="15108" max="15108" width="15.5703125" style="116" customWidth="1"/>
    <col min="15109" max="15109" width="14.140625" style="116" bestFit="1" customWidth="1"/>
    <col min="15110" max="15110" width="14.140625" style="116" customWidth="1"/>
    <col min="15111" max="15111" width="15.42578125" style="116" customWidth="1"/>
    <col min="15112" max="15360" width="16.5703125" style="116"/>
    <col min="15361" max="15361" width="15.5703125" style="116" customWidth="1"/>
    <col min="15362" max="15362" width="26.28515625" style="116" customWidth="1"/>
    <col min="15363" max="15363" width="15.42578125" style="116" customWidth="1"/>
    <col min="15364" max="15364" width="15.5703125" style="116" customWidth="1"/>
    <col min="15365" max="15365" width="14.140625" style="116" bestFit="1" customWidth="1"/>
    <col min="15366" max="15366" width="14.140625" style="116" customWidth="1"/>
    <col min="15367" max="15367" width="15.42578125" style="116" customWidth="1"/>
    <col min="15368" max="15616" width="16.5703125" style="116"/>
    <col min="15617" max="15617" width="15.5703125" style="116" customWidth="1"/>
    <col min="15618" max="15618" width="26.28515625" style="116" customWidth="1"/>
    <col min="15619" max="15619" width="15.42578125" style="116" customWidth="1"/>
    <col min="15620" max="15620" width="15.5703125" style="116" customWidth="1"/>
    <col min="15621" max="15621" width="14.140625" style="116" bestFit="1" customWidth="1"/>
    <col min="15622" max="15622" width="14.140625" style="116" customWidth="1"/>
    <col min="15623" max="15623" width="15.42578125" style="116" customWidth="1"/>
    <col min="15624" max="15872" width="16.5703125" style="116"/>
    <col min="15873" max="15873" width="15.5703125" style="116" customWidth="1"/>
    <col min="15874" max="15874" width="26.28515625" style="116" customWidth="1"/>
    <col min="15875" max="15875" width="15.42578125" style="116" customWidth="1"/>
    <col min="15876" max="15876" width="15.5703125" style="116" customWidth="1"/>
    <col min="15877" max="15877" width="14.140625" style="116" bestFit="1" customWidth="1"/>
    <col min="15878" max="15878" width="14.140625" style="116" customWidth="1"/>
    <col min="15879" max="15879" width="15.42578125" style="116" customWidth="1"/>
    <col min="15880" max="16128" width="16.5703125" style="116"/>
    <col min="16129" max="16129" width="15.5703125" style="116" customWidth="1"/>
    <col min="16130" max="16130" width="26.28515625" style="116" customWidth="1"/>
    <col min="16131" max="16131" width="15.42578125" style="116" customWidth="1"/>
    <col min="16132" max="16132" width="15.5703125" style="116" customWidth="1"/>
    <col min="16133" max="16133" width="14.140625" style="116" bestFit="1" customWidth="1"/>
    <col min="16134" max="16134" width="14.140625" style="116" customWidth="1"/>
    <col min="16135" max="16135" width="15.42578125" style="116" customWidth="1"/>
    <col min="16136" max="16384" width="16.5703125" style="116"/>
  </cols>
  <sheetData>
    <row r="1" spans="1:7" ht="35.1" customHeight="1" x14ac:dyDescent="0.2">
      <c r="A1" s="248" t="s">
        <v>499</v>
      </c>
      <c r="B1" s="249"/>
      <c r="C1" s="249"/>
      <c r="D1" s="249"/>
      <c r="E1" s="249"/>
      <c r="F1" s="249"/>
      <c r="G1" s="249"/>
    </row>
    <row r="2" spans="1:7" ht="24.95" customHeight="1" x14ac:dyDescent="0.2">
      <c r="A2" s="117" t="s">
        <v>228</v>
      </c>
      <c r="B2" s="117" t="s">
        <v>500</v>
      </c>
      <c r="C2" s="118" t="s">
        <v>501</v>
      </c>
      <c r="D2" s="118" t="s">
        <v>502</v>
      </c>
      <c r="E2" s="118" t="s">
        <v>503</v>
      </c>
      <c r="F2" s="118" t="s">
        <v>504</v>
      </c>
      <c r="G2" s="118" t="s">
        <v>505</v>
      </c>
    </row>
    <row r="3" spans="1:7" ht="15" x14ac:dyDescent="0.25">
      <c r="A3" s="167" t="str">
        <f t="shared" ref="A3:A66" si="0">IF(LEFT(B3,1)=" ",MID(B3,7,10),MID(B3,7,4))</f>
        <v>Bala</v>
      </c>
      <c r="B3" s="182" t="str">
        <f>+'004'!A2</f>
        <v>***** Balance</v>
      </c>
      <c r="C3" s="183">
        <f>+'004'!B2</f>
        <v>0</v>
      </c>
      <c r="D3" s="183">
        <f>+'004'!C2</f>
        <v>29764953642.610001</v>
      </c>
      <c r="E3" s="183">
        <f>+'004'!D2</f>
        <v>-29764953642.610001</v>
      </c>
      <c r="F3" s="183">
        <f>+'004'!E2</f>
        <v>0</v>
      </c>
      <c r="G3" s="183">
        <f>+'004'!F2</f>
        <v>0</v>
      </c>
    </row>
    <row r="4" spans="1:7" ht="15" x14ac:dyDescent="0.25">
      <c r="A4" s="167" t="str">
        <f t="shared" si="0"/>
        <v>1000</v>
      </c>
      <c r="B4" s="182" t="str">
        <f>+'004'!A3</f>
        <v>****  1000     Activo</v>
      </c>
      <c r="C4" s="183">
        <f>+'004'!B3</f>
        <v>2312660812.21</v>
      </c>
      <c r="D4" s="183">
        <f>+'004'!C3</f>
        <v>29361213375.73</v>
      </c>
      <c r="E4" s="183">
        <f>+'004'!D3</f>
        <v>-29358360203.459999</v>
      </c>
      <c r="F4" s="183">
        <f>+'004'!E3</f>
        <v>2315513984.48</v>
      </c>
      <c r="G4" s="183">
        <f>+'004'!F3</f>
        <v>2853172.27</v>
      </c>
    </row>
    <row r="5" spans="1:7" ht="15" x14ac:dyDescent="0.25">
      <c r="A5" s="167" t="str">
        <f t="shared" si="0"/>
        <v>1100</v>
      </c>
      <c r="B5" s="182" t="str">
        <f>+'004'!A4</f>
        <v>***   1100     Activo Circulante</v>
      </c>
      <c r="C5" s="183">
        <f>+'004'!B4</f>
        <v>776661693.94000006</v>
      </c>
      <c r="D5" s="183">
        <f>+'004'!C4</f>
        <v>29339074908.919998</v>
      </c>
      <c r="E5" s="183">
        <f>+'004'!D4</f>
        <v>-29343179730.82</v>
      </c>
      <c r="F5" s="183">
        <f>+'004'!E4</f>
        <v>772556872.03999996</v>
      </c>
      <c r="G5" s="183">
        <f>+'004'!F4</f>
        <v>-4104821.9</v>
      </c>
    </row>
    <row r="6" spans="1:7" ht="15" x14ac:dyDescent="0.25">
      <c r="A6" s="167" t="str">
        <f t="shared" si="0"/>
        <v>1110</v>
      </c>
      <c r="B6" s="182" t="str">
        <f>+'004'!A5</f>
        <v>**    1110     Efectivo y Equivalentes</v>
      </c>
      <c r="C6" s="183">
        <f>+'004'!B5</f>
        <v>745978672.85000002</v>
      </c>
      <c r="D6" s="183">
        <f>+'004'!C5</f>
        <v>29231510872.98</v>
      </c>
      <c r="E6" s="183">
        <f>+'004'!D5</f>
        <v>-29226079140.900002</v>
      </c>
      <c r="F6" s="183">
        <f>+'004'!E5</f>
        <v>751410404.92999995</v>
      </c>
      <c r="G6" s="183">
        <f>+'004'!F5</f>
        <v>5431732.0800000001</v>
      </c>
    </row>
    <row r="7" spans="1:7" ht="15" x14ac:dyDescent="0.25">
      <c r="A7" s="167" t="str">
        <f t="shared" si="0"/>
        <v>1112</v>
      </c>
      <c r="B7" s="182" t="str">
        <f>+'004'!A6</f>
        <v>*     1112     Bancos/Tesorería</v>
      </c>
      <c r="C7" s="183">
        <f>+'004'!B6</f>
        <v>1681562.18</v>
      </c>
      <c r="D7" s="183">
        <f>+'004'!C6</f>
        <v>15045731409</v>
      </c>
      <c r="E7" s="183">
        <f>+'004'!D6</f>
        <v>-15046388133.209999</v>
      </c>
      <c r="F7" s="183">
        <f>+'004'!E6</f>
        <v>1024837.97</v>
      </c>
      <c r="G7" s="183">
        <f>+'004'!F6</f>
        <v>-656724.21</v>
      </c>
    </row>
    <row r="8" spans="1:7" ht="15" x14ac:dyDescent="0.25">
      <c r="A8" s="167" t="str">
        <f t="shared" si="0"/>
        <v>1112010110</v>
      </c>
      <c r="B8" s="182" t="str">
        <f>+'004'!A7</f>
        <v xml:space="preserve">      1112010110  SNTDER GASTOS  65500708240</v>
      </c>
      <c r="C8" s="183">
        <f>+'004'!B7</f>
        <v>422960.43</v>
      </c>
      <c r="D8" s="183">
        <f>+'004'!C7</f>
        <v>2052824375.9400001</v>
      </c>
      <c r="E8" s="183">
        <f>+'004'!D7</f>
        <v>-2053181069.1800001</v>
      </c>
      <c r="F8" s="183">
        <f>+'004'!E7</f>
        <v>66267.19</v>
      </c>
      <c r="G8" s="183">
        <f>+'004'!F7</f>
        <v>-356693.24</v>
      </c>
    </row>
    <row r="9" spans="1:7" ht="15" x14ac:dyDescent="0.25">
      <c r="A9" s="167" t="str">
        <f t="shared" si="0"/>
        <v>1112010111</v>
      </c>
      <c r="B9" s="182" t="str">
        <f>+'004'!A8</f>
        <v xml:space="preserve">      1112010111  SNTDER GTOS  8240 I</v>
      </c>
      <c r="C9" s="183">
        <f>+'004'!B8</f>
        <v>0</v>
      </c>
      <c r="D9" s="183">
        <f>+'004'!C8</f>
        <v>2052794113.3800001</v>
      </c>
      <c r="E9" s="183">
        <f>+'004'!D8</f>
        <v>-2052794113.3800001</v>
      </c>
      <c r="F9" s="183">
        <f>+'004'!E8</f>
        <v>0</v>
      </c>
      <c r="G9" s="183">
        <f>+'004'!F8</f>
        <v>0</v>
      </c>
    </row>
    <row r="10" spans="1:7" ht="15" x14ac:dyDescent="0.25">
      <c r="A10" s="167" t="str">
        <f t="shared" si="0"/>
        <v>1112010112</v>
      </c>
      <c r="B10" s="182" t="str">
        <f>+'004'!A9</f>
        <v xml:space="preserve">      1112010112  SNTDER GTOS  8240 E</v>
      </c>
      <c r="C10" s="183">
        <f>+'004'!B9</f>
        <v>-274589.88</v>
      </c>
      <c r="D10" s="183">
        <f>+'004'!C9</f>
        <v>1975071645.76</v>
      </c>
      <c r="E10" s="183">
        <f>+'004'!D9</f>
        <v>-1974797455.8800001</v>
      </c>
      <c r="F10" s="183">
        <f>+'004'!E9</f>
        <v>-400</v>
      </c>
      <c r="G10" s="183">
        <f>+'004'!F9</f>
        <v>274189.88</v>
      </c>
    </row>
    <row r="11" spans="1:7" ht="15" x14ac:dyDescent="0.25">
      <c r="A11" s="167" t="str">
        <f t="shared" si="0"/>
        <v>1112010120</v>
      </c>
      <c r="B11" s="182" t="str">
        <f>+'004'!A10</f>
        <v xml:space="preserve">      1112010120  SNTDER NOMINA 65500708467</v>
      </c>
      <c r="C11" s="183">
        <f>+'004'!B10</f>
        <v>39652.03</v>
      </c>
      <c r="D11" s="183">
        <f>+'004'!C10</f>
        <v>2511000</v>
      </c>
      <c r="E11" s="183">
        <f>+'004'!D10</f>
        <v>-2521833.09</v>
      </c>
      <c r="F11" s="183">
        <f>+'004'!E10</f>
        <v>28818.94</v>
      </c>
      <c r="G11" s="183">
        <f>+'004'!F10</f>
        <v>-10833.09</v>
      </c>
    </row>
    <row r="12" spans="1:7" ht="15" x14ac:dyDescent="0.25">
      <c r="A12" s="167" t="str">
        <f t="shared" si="0"/>
        <v>1112010121</v>
      </c>
      <c r="B12" s="182" t="str">
        <f>+'004'!A11</f>
        <v xml:space="preserve">      1112010121  SNTDER NOM  8467 I</v>
      </c>
      <c r="C12" s="183">
        <f>+'004'!B11</f>
        <v>0</v>
      </c>
      <c r="D12" s="183">
        <f>+'004'!C11</f>
        <v>2511000</v>
      </c>
      <c r="E12" s="183">
        <f>+'004'!D11</f>
        <v>-2511000</v>
      </c>
      <c r="F12" s="183">
        <f>+'004'!E11</f>
        <v>0</v>
      </c>
      <c r="G12" s="183">
        <f>+'004'!F11</f>
        <v>0</v>
      </c>
    </row>
    <row r="13" spans="1:7" ht="15" x14ac:dyDescent="0.25">
      <c r="A13" s="167" t="str">
        <f t="shared" si="0"/>
        <v>1112010122</v>
      </c>
      <c r="B13" s="182" t="str">
        <f>+'004'!A12</f>
        <v xml:space="preserve">      1112010122  SNTDER NOM  8467 E</v>
      </c>
      <c r="C13" s="183">
        <f>+'004'!B12</f>
        <v>0</v>
      </c>
      <c r="D13" s="183">
        <f>+'004'!C12</f>
        <v>2521833.09</v>
      </c>
      <c r="E13" s="183">
        <f>+'004'!D12</f>
        <v>-2521833.09</v>
      </c>
      <c r="F13" s="183">
        <f>+'004'!E12</f>
        <v>0</v>
      </c>
      <c r="G13" s="183">
        <f>+'004'!F12</f>
        <v>0</v>
      </c>
    </row>
    <row r="14" spans="1:7" ht="15" x14ac:dyDescent="0.25">
      <c r="A14" s="167" t="str">
        <f t="shared" si="0"/>
        <v>1112010130</v>
      </c>
      <c r="B14" s="182" t="str">
        <f>+'004'!A13</f>
        <v xml:space="preserve">      1112010130  SNTDER ING  8254</v>
      </c>
      <c r="C14" s="183">
        <f>+'004'!B13</f>
        <v>7100.33</v>
      </c>
      <c r="D14" s="183">
        <f>+'004'!C13</f>
        <v>0</v>
      </c>
      <c r="E14" s="183">
        <f>+'004'!D13</f>
        <v>0</v>
      </c>
      <c r="F14" s="183">
        <f>+'004'!E13</f>
        <v>7100.33</v>
      </c>
      <c r="G14" s="183">
        <f>+'004'!F13</f>
        <v>0</v>
      </c>
    </row>
    <row r="15" spans="1:7" ht="15" x14ac:dyDescent="0.25">
      <c r="A15" s="167" t="str">
        <f t="shared" si="0"/>
        <v>1112010131</v>
      </c>
      <c r="B15" s="182" t="str">
        <f>+'004'!A14</f>
        <v xml:space="preserve">      1112010131  SNTDER ING  8254 I</v>
      </c>
      <c r="C15" s="183">
        <f>+'004'!B14</f>
        <v>0</v>
      </c>
      <c r="D15" s="183">
        <f>+'004'!C14</f>
        <v>0</v>
      </c>
      <c r="E15" s="183">
        <f>+'004'!D14</f>
        <v>0</v>
      </c>
      <c r="F15" s="183">
        <f>+'004'!E14</f>
        <v>0</v>
      </c>
      <c r="G15" s="183">
        <f>+'004'!F14</f>
        <v>0</v>
      </c>
    </row>
    <row r="16" spans="1:7" ht="15" x14ac:dyDescent="0.25">
      <c r="A16" s="167" t="str">
        <f t="shared" si="0"/>
        <v>1112010132</v>
      </c>
      <c r="B16" s="182" t="str">
        <f>+'004'!A15</f>
        <v xml:space="preserve">      1112010132  SNTDER ING  8254 E</v>
      </c>
      <c r="C16" s="183">
        <f>+'004'!B15</f>
        <v>0</v>
      </c>
      <c r="D16" s="183">
        <f>+'004'!C15</f>
        <v>0</v>
      </c>
      <c r="E16" s="183">
        <f>+'004'!D15</f>
        <v>0</v>
      </c>
      <c r="F16" s="183">
        <f>+'004'!E15</f>
        <v>0</v>
      </c>
      <c r="G16" s="183">
        <f>+'004'!F15</f>
        <v>0</v>
      </c>
    </row>
    <row r="17" spans="1:7" ht="15" x14ac:dyDescent="0.25">
      <c r="A17" s="167" t="str">
        <f t="shared" si="0"/>
        <v>1112010210</v>
      </c>
      <c r="B17" s="182" t="str">
        <f>+'004'!A16</f>
        <v xml:space="preserve">      1112010210  BBVA NOMINA  0447706340</v>
      </c>
      <c r="C17" s="183">
        <f>+'004'!B16</f>
        <v>22825.62</v>
      </c>
      <c r="D17" s="183">
        <f>+'004'!C16</f>
        <v>12501008.060000001</v>
      </c>
      <c r="E17" s="183">
        <f>+'004'!D16</f>
        <v>-6295704.3399999999</v>
      </c>
      <c r="F17" s="183">
        <f>+'004'!E16</f>
        <v>6228129.3399999999</v>
      </c>
      <c r="G17" s="183">
        <f>+'004'!F16</f>
        <v>6205303.7199999997</v>
      </c>
    </row>
    <row r="18" spans="1:7" ht="15" x14ac:dyDescent="0.25">
      <c r="A18" s="167" t="str">
        <f t="shared" si="0"/>
        <v>1112010211</v>
      </c>
      <c r="B18" s="182" t="str">
        <f>+'004'!A17</f>
        <v xml:space="preserve">      1112010211  BBVA NOMINA  6340 I</v>
      </c>
      <c r="C18" s="183">
        <f>+'004'!B17</f>
        <v>0</v>
      </c>
      <c r="D18" s="183">
        <f>+'004'!C17</f>
        <v>12501008.060000001</v>
      </c>
      <c r="E18" s="183">
        <f>+'004'!D17</f>
        <v>-12501008.060000001</v>
      </c>
      <c r="F18" s="183">
        <f>+'004'!E17</f>
        <v>0</v>
      </c>
      <c r="G18" s="183">
        <f>+'004'!F17</f>
        <v>0</v>
      </c>
    </row>
    <row r="19" spans="1:7" ht="15" x14ac:dyDescent="0.25">
      <c r="A19" s="167" t="str">
        <f t="shared" si="0"/>
        <v>1112010212</v>
      </c>
      <c r="B19" s="182" t="str">
        <f>+'004'!A18</f>
        <v xml:space="preserve">      1112010212  BBVA NOMINA  6340 E</v>
      </c>
      <c r="C19" s="183">
        <f>+'004'!B18</f>
        <v>0</v>
      </c>
      <c r="D19" s="183">
        <f>+'004'!C18</f>
        <v>6295704.3399999999</v>
      </c>
      <c r="E19" s="183">
        <f>+'004'!D18</f>
        <v>-12498047.76</v>
      </c>
      <c r="F19" s="183">
        <f>+'004'!E18</f>
        <v>-6202343.4199999999</v>
      </c>
      <c r="G19" s="183">
        <f>+'004'!F18</f>
        <v>-6202343.4199999999</v>
      </c>
    </row>
    <row r="20" spans="1:7" ht="15" x14ac:dyDescent="0.25">
      <c r="A20" s="167" t="str">
        <f t="shared" si="0"/>
        <v>1112010220</v>
      </c>
      <c r="B20" s="182" t="str">
        <f>+'004'!A19</f>
        <v xml:space="preserve">      1112010220  BBVA GASTOS  0449445390</v>
      </c>
      <c r="C20" s="183">
        <f>+'004'!B19</f>
        <v>156893.54999999999</v>
      </c>
      <c r="D20" s="183">
        <f>+'004'!C19</f>
        <v>7129151.9800000004</v>
      </c>
      <c r="E20" s="183">
        <f>+'004'!D19</f>
        <v>-6492962.79</v>
      </c>
      <c r="F20" s="183">
        <f>+'004'!E19</f>
        <v>793082.74</v>
      </c>
      <c r="G20" s="183">
        <f>+'004'!F19</f>
        <v>636189.18999999994</v>
      </c>
    </row>
    <row r="21" spans="1:7" ht="15" x14ac:dyDescent="0.25">
      <c r="A21" s="167" t="str">
        <f t="shared" si="0"/>
        <v>1112010221</v>
      </c>
      <c r="B21" s="182" t="str">
        <f>+'004'!A20</f>
        <v xml:space="preserve">      1112010221  BBVA GASTOS  5390 I</v>
      </c>
      <c r="C21" s="183">
        <f>+'004'!B20</f>
        <v>0</v>
      </c>
      <c r="D21" s="183">
        <f>+'004'!C20</f>
        <v>7133343.21</v>
      </c>
      <c r="E21" s="183">
        <f>+'004'!D20</f>
        <v>-7133343.21</v>
      </c>
      <c r="F21" s="183">
        <f>+'004'!E20</f>
        <v>0</v>
      </c>
      <c r="G21" s="183">
        <f>+'004'!F20</f>
        <v>0</v>
      </c>
    </row>
    <row r="22" spans="1:7" ht="15" x14ac:dyDescent="0.25">
      <c r="A22" s="167" t="str">
        <f t="shared" si="0"/>
        <v>1112010222</v>
      </c>
      <c r="B22" s="182" t="str">
        <f>+'004'!A21</f>
        <v xml:space="preserve">      1112010222  BBVA GASTOS  5390 E</v>
      </c>
      <c r="C22" s="183">
        <f>+'004'!B21</f>
        <v>-25705.69</v>
      </c>
      <c r="D22" s="183">
        <f>+'004'!C21</f>
        <v>6607249.9800000004</v>
      </c>
      <c r="E22" s="183">
        <f>+'004'!D21</f>
        <v>-7154955.5899999999</v>
      </c>
      <c r="F22" s="183">
        <f>+'004'!E21</f>
        <v>-573411.30000000005</v>
      </c>
      <c r="G22" s="183">
        <f>+'004'!F21</f>
        <v>-547705.61</v>
      </c>
    </row>
    <row r="23" spans="1:7" ht="15" x14ac:dyDescent="0.25">
      <c r="A23" s="167" t="str">
        <f t="shared" si="0"/>
        <v>1112010310</v>
      </c>
      <c r="B23" s="182" t="str">
        <f>+'004'!A22</f>
        <v xml:space="preserve">      1112010310  BNMEX NOMINA  7992753</v>
      </c>
      <c r="C23" s="183">
        <f>+'004'!B22</f>
        <v>21381.439999999999</v>
      </c>
      <c r="D23" s="183">
        <f>+'004'!C22</f>
        <v>7115082.0099999998</v>
      </c>
      <c r="E23" s="183">
        <f>+'004'!D22</f>
        <v>-7109484.0300000003</v>
      </c>
      <c r="F23" s="183">
        <f>+'004'!E22</f>
        <v>26979.42</v>
      </c>
      <c r="G23" s="183">
        <f>+'004'!F22</f>
        <v>5597.98</v>
      </c>
    </row>
    <row r="24" spans="1:7" ht="15" x14ac:dyDescent="0.25">
      <c r="A24" s="167" t="str">
        <f t="shared" si="0"/>
        <v>1112010311</v>
      </c>
      <c r="B24" s="182" t="str">
        <f>+'004'!A23</f>
        <v xml:space="preserve">      1112010311  BMX NOMINA  2753 I</v>
      </c>
      <c r="C24" s="183">
        <f>+'004'!B23</f>
        <v>0</v>
      </c>
      <c r="D24" s="183">
        <f>+'004'!C23</f>
        <v>7115082.0099999998</v>
      </c>
      <c r="E24" s="183">
        <f>+'004'!D23</f>
        <v>-7115082.0099999998</v>
      </c>
      <c r="F24" s="183">
        <f>+'004'!E23</f>
        <v>0</v>
      </c>
      <c r="G24" s="183">
        <f>+'004'!F23</f>
        <v>0</v>
      </c>
    </row>
    <row r="25" spans="1:7" ht="15" x14ac:dyDescent="0.25">
      <c r="A25" s="167" t="str">
        <f t="shared" si="0"/>
        <v>1112010312</v>
      </c>
      <c r="B25" s="182" t="str">
        <f>+'004'!A24</f>
        <v xml:space="preserve">      1112010312  BMX NOMINA  2753 E</v>
      </c>
      <c r="C25" s="183">
        <f>+'004'!B24</f>
        <v>0</v>
      </c>
      <c r="D25" s="183">
        <f>+'004'!C24</f>
        <v>7109484.0300000003</v>
      </c>
      <c r="E25" s="183">
        <f>+'004'!D24</f>
        <v>-7109484.0300000003</v>
      </c>
      <c r="F25" s="183">
        <f>+'004'!E24</f>
        <v>0</v>
      </c>
      <c r="G25" s="183">
        <f>+'004'!F24</f>
        <v>0</v>
      </c>
    </row>
    <row r="26" spans="1:7" ht="15" x14ac:dyDescent="0.25">
      <c r="A26" s="167" t="str">
        <f t="shared" si="0"/>
        <v>1112010320</v>
      </c>
      <c r="B26" s="182" t="str">
        <f>+'004'!A25</f>
        <v xml:space="preserve">      1112010320  BNMEX GASTOS  6039</v>
      </c>
      <c r="C26" s="183">
        <f>+'004'!B25</f>
        <v>18564.7</v>
      </c>
      <c r="D26" s="183">
        <f>+'004'!C25</f>
        <v>20009.09</v>
      </c>
      <c r="E26" s="183">
        <f>+'004'!D25</f>
        <v>-7262.51</v>
      </c>
      <c r="F26" s="183">
        <f>+'004'!E25</f>
        <v>31311.279999999999</v>
      </c>
      <c r="G26" s="183">
        <f>+'004'!F25</f>
        <v>12746.58</v>
      </c>
    </row>
    <row r="27" spans="1:7" ht="15" x14ac:dyDescent="0.25">
      <c r="A27" s="167" t="str">
        <f t="shared" si="0"/>
        <v>1112010321</v>
      </c>
      <c r="B27" s="182" t="str">
        <f>+'004'!A26</f>
        <v xml:space="preserve">      1112010321  BNMEX GASTOS  6039 INGRESOS</v>
      </c>
      <c r="C27" s="183">
        <f>+'004'!B26</f>
        <v>0</v>
      </c>
      <c r="D27" s="183">
        <f>+'004'!C26</f>
        <v>20009.09</v>
      </c>
      <c r="E27" s="183">
        <f>+'004'!D26</f>
        <v>-20009.09</v>
      </c>
      <c r="F27" s="183">
        <f>+'004'!E26</f>
        <v>0</v>
      </c>
      <c r="G27" s="183">
        <f>+'004'!F26</f>
        <v>0</v>
      </c>
    </row>
    <row r="28" spans="1:7" ht="15" x14ac:dyDescent="0.25">
      <c r="A28" s="167" t="str">
        <f t="shared" si="0"/>
        <v>1112010322</v>
      </c>
      <c r="B28" s="182" t="str">
        <f>+'004'!A27</f>
        <v xml:space="preserve">      1112010322  BNMEX GASTOS  6039 EGRESOS</v>
      </c>
      <c r="C28" s="183">
        <f>+'004'!B27</f>
        <v>0</v>
      </c>
      <c r="D28" s="183">
        <f>+'004'!C27</f>
        <v>7262.51</v>
      </c>
      <c r="E28" s="183">
        <f>+'004'!D27</f>
        <v>-7262.51</v>
      </c>
      <c r="F28" s="183">
        <f>+'004'!E27</f>
        <v>0</v>
      </c>
      <c r="G28" s="183">
        <f>+'004'!F27</f>
        <v>0</v>
      </c>
    </row>
    <row r="29" spans="1:7" ht="15" x14ac:dyDescent="0.25">
      <c r="A29" s="167" t="str">
        <f t="shared" si="0"/>
        <v>1112010410</v>
      </c>
      <c r="B29" s="182" t="str">
        <f>+'004'!A28</f>
        <v xml:space="preserve">      1112010410  BNRTE NOMINA   803001561</v>
      </c>
      <c r="C29" s="183">
        <f>+'004'!B28</f>
        <v>22534.02</v>
      </c>
      <c r="D29" s="183">
        <f>+'004'!C28</f>
        <v>12450002.970000001</v>
      </c>
      <c r="E29" s="183">
        <f>+'004'!D28</f>
        <v>-12444858.76</v>
      </c>
      <c r="F29" s="183">
        <f>+'004'!E28</f>
        <v>27678.23</v>
      </c>
      <c r="G29" s="183">
        <f>+'004'!F28</f>
        <v>5144.21</v>
      </c>
    </row>
    <row r="30" spans="1:7" ht="15" x14ac:dyDescent="0.25">
      <c r="A30" s="167" t="str">
        <f t="shared" si="0"/>
        <v>1112010411</v>
      </c>
      <c r="B30" s="182" t="str">
        <f>+'004'!A29</f>
        <v xml:space="preserve">      1112010411  BNRTE NOM   1561 I</v>
      </c>
      <c r="C30" s="183">
        <f>+'004'!B29</f>
        <v>0</v>
      </c>
      <c r="D30" s="183">
        <f>+'004'!C29</f>
        <v>12450002.970000001</v>
      </c>
      <c r="E30" s="183">
        <f>+'004'!D29</f>
        <v>-12450002.970000001</v>
      </c>
      <c r="F30" s="183">
        <f>+'004'!E29</f>
        <v>0</v>
      </c>
      <c r="G30" s="183">
        <f>+'004'!F29</f>
        <v>0</v>
      </c>
    </row>
    <row r="31" spans="1:7" ht="15" x14ac:dyDescent="0.25">
      <c r="A31" s="167" t="str">
        <f t="shared" si="0"/>
        <v>1112010412</v>
      </c>
      <c r="B31" s="182" t="str">
        <f>+'004'!A30</f>
        <v xml:space="preserve">      1112010412  BNRTE NOM   1561 E</v>
      </c>
      <c r="C31" s="183">
        <f>+'004'!B30</f>
        <v>0</v>
      </c>
      <c r="D31" s="183">
        <f>+'004'!C30</f>
        <v>12445817.9</v>
      </c>
      <c r="E31" s="183">
        <f>+'004'!D30</f>
        <v>-12445817.9</v>
      </c>
      <c r="F31" s="183">
        <f>+'004'!E30</f>
        <v>0</v>
      </c>
      <c r="G31" s="183">
        <f>+'004'!F30</f>
        <v>0</v>
      </c>
    </row>
    <row r="32" spans="1:7" ht="15" x14ac:dyDescent="0.25">
      <c r="A32" s="167" t="str">
        <f t="shared" si="0"/>
        <v>1112010510</v>
      </c>
      <c r="B32" s="182" t="str">
        <f>+'004'!A31</f>
        <v xml:space="preserve">      1112010510  HSBC NOMINA  4016617375</v>
      </c>
      <c r="C32" s="183">
        <f>+'004'!B31</f>
        <v>27480.62</v>
      </c>
      <c r="D32" s="183">
        <f>+'004'!C31</f>
        <v>2660000</v>
      </c>
      <c r="E32" s="183">
        <f>+'004'!D31</f>
        <v>-2659549.7400000002</v>
      </c>
      <c r="F32" s="183">
        <f>+'004'!E31</f>
        <v>27930.880000000001</v>
      </c>
      <c r="G32" s="183">
        <f>+'004'!F31</f>
        <v>450.26</v>
      </c>
    </row>
    <row r="33" spans="1:7" ht="15" x14ac:dyDescent="0.25">
      <c r="A33" s="167" t="str">
        <f t="shared" si="0"/>
        <v>1112010511</v>
      </c>
      <c r="B33" s="182" t="str">
        <f>+'004'!A32</f>
        <v xml:space="preserve">      1112010511  HSBC NOMINA   7375 I</v>
      </c>
      <c r="C33" s="183">
        <f>+'004'!B32</f>
        <v>0</v>
      </c>
      <c r="D33" s="183">
        <f>+'004'!C32</f>
        <v>2660000</v>
      </c>
      <c r="E33" s="183">
        <f>+'004'!D32</f>
        <v>-2660000</v>
      </c>
      <c r="F33" s="183">
        <f>+'004'!E32</f>
        <v>0</v>
      </c>
      <c r="G33" s="183">
        <f>+'004'!F32</f>
        <v>0</v>
      </c>
    </row>
    <row r="34" spans="1:7" ht="15" x14ac:dyDescent="0.25">
      <c r="A34" s="167" t="str">
        <f t="shared" si="0"/>
        <v>1112010512</v>
      </c>
      <c r="B34" s="182" t="str">
        <f>+'004'!A33</f>
        <v xml:space="preserve">      1112010512  HSBC NOMINA   7375 E</v>
      </c>
      <c r="C34" s="183">
        <f>+'004'!B33</f>
        <v>0</v>
      </c>
      <c r="D34" s="183">
        <f>+'004'!C33</f>
        <v>2659549.7400000002</v>
      </c>
      <c r="E34" s="183">
        <f>+'004'!D33</f>
        <v>-2659549.7400000002</v>
      </c>
      <c r="F34" s="183">
        <f>+'004'!E33</f>
        <v>0</v>
      </c>
      <c r="G34" s="183">
        <f>+'004'!F33</f>
        <v>0</v>
      </c>
    </row>
    <row r="35" spans="1:7" ht="15" x14ac:dyDescent="0.25">
      <c r="A35" s="167" t="str">
        <f t="shared" si="0"/>
        <v>1112010610</v>
      </c>
      <c r="B35" s="182" t="str">
        <f>+'004'!A34</f>
        <v xml:space="preserve">      1112010610  SCOTIA NOMINA  01901604031</v>
      </c>
      <c r="C35" s="183">
        <f>+'004'!B34</f>
        <v>21727.02</v>
      </c>
      <c r="D35" s="183">
        <f>+'004'!C34</f>
        <v>535000</v>
      </c>
      <c r="E35" s="183">
        <f>+'004'!D34</f>
        <v>-531476.18000000005</v>
      </c>
      <c r="F35" s="183">
        <f>+'004'!E34</f>
        <v>25250.84</v>
      </c>
      <c r="G35" s="183">
        <f>+'004'!F34</f>
        <v>3523.82</v>
      </c>
    </row>
    <row r="36" spans="1:7" ht="15" x14ac:dyDescent="0.25">
      <c r="A36" s="167" t="str">
        <f t="shared" si="0"/>
        <v>1112010611</v>
      </c>
      <c r="B36" s="182" t="str">
        <f>+'004'!A35</f>
        <v xml:space="preserve">      1112010611  SCOTIA NOM  4031 I</v>
      </c>
      <c r="C36" s="183">
        <f>+'004'!B35</f>
        <v>0</v>
      </c>
      <c r="D36" s="183">
        <f>+'004'!C35</f>
        <v>535000</v>
      </c>
      <c r="E36" s="183">
        <f>+'004'!D35</f>
        <v>-535000</v>
      </c>
      <c r="F36" s="183">
        <f>+'004'!E35</f>
        <v>0</v>
      </c>
      <c r="G36" s="183">
        <f>+'004'!F35</f>
        <v>0</v>
      </c>
    </row>
    <row r="37" spans="1:7" ht="15" x14ac:dyDescent="0.25">
      <c r="A37" s="167" t="str">
        <f t="shared" si="0"/>
        <v>1112010612</v>
      </c>
      <c r="B37" s="182" t="str">
        <f>+'004'!A36</f>
        <v xml:space="preserve">      1112010612  SCOTIA NOM  4031 E</v>
      </c>
      <c r="C37" s="183">
        <f>+'004'!B36</f>
        <v>0</v>
      </c>
      <c r="D37" s="183">
        <f>+'004'!C36</f>
        <v>531476.18000000005</v>
      </c>
      <c r="E37" s="183">
        <f>+'004'!D36</f>
        <v>-531476.18000000005</v>
      </c>
      <c r="F37" s="183">
        <f>+'004'!E36</f>
        <v>0</v>
      </c>
      <c r="G37" s="183">
        <f>+'004'!F36</f>
        <v>0</v>
      </c>
    </row>
    <row r="38" spans="1:7" ht="15" x14ac:dyDescent="0.25">
      <c r="A38" s="167" t="str">
        <f t="shared" si="0"/>
        <v>1112010810</v>
      </c>
      <c r="B38" s="182" t="str">
        <f>+'004'!A37</f>
        <v xml:space="preserve">      1112010810  BNCO BAJ NOM 60201</v>
      </c>
      <c r="C38" s="183">
        <f>+'004'!B37</f>
        <v>46302.559999999998</v>
      </c>
      <c r="D38" s="183">
        <f>+'004'!C37</f>
        <v>3965286.3999999999</v>
      </c>
      <c r="E38" s="183">
        <f>+'004'!D37</f>
        <v>-3979838.98</v>
      </c>
      <c r="F38" s="183">
        <f>+'004'!E37</f>
        <v>31749.98</v>
      </c>
      <c r="G38" s="183">
        <f>+'004'!F37</f>
        <v>-14552.58</v>
      </c>
    </row>
    <row r="39" spans="1:7" ht="15" x14ac:dyDescent="0.25">
      <c r="A39" s="167" t="str">
        <f t="shared" si="0"/>
        <v>1112010811</v>
      </c>
      <c r="B39" s="182" t="str">
        <f>+'004'!A38</f>
        <v xml:space="preserve">      1112010811  BNCO BAJ NOM 60201IN</v>
      </c>
      <c r="C39" s="183">
        <f>+'004'!B38</f>
        <v>0</v>
      </c>
      <c r="D39" s="183">
        <f>+'004'!C38</f>
        <v>3842298.72</v>
      </c>
      <c r="E39" s="183">
        <f>+'004'!D38</f>
        <v>-3842298.72</v>
      </c>
      <c r="F39" s="183">
        <f>+'004'!E38</f>
        <v>0</v>
      </c>
      <c r="G39" s="183">
        <f>+'004'!F38</f>
        <v>0</v>
      </c>
    </row>
    <row r="40" spans="1:7" ht="15" x14ac:dyDescent="0.25">
      <c r="A40" s="167" t="str">
        <f t="shared" si="0"/>
        <v>1112010812</v>
      </c>
      <c r="B40" s="182" t="str">
        <f>+'004'!A39</f>
        <v xml:space="preserve">      1112010812  BNCO BAJ NOM 60201EG</v>
      </c>
      <c r="C40" s="183">
        <f>+'004'!B39</f>
        <v>-8000</v>
      </c>
      <c r="D40" s="183">
        <f>+'004'!C39</f>
        <v>4114206.19</v>
      </c>
      <c r="E40" s="183">
        <f>+'004'!D39</f>
        <v>-4106206.19</v>
      </c>
      <c r="F40" s="183">
        <f>+'004'!E39</f>
        <v>0</v>
      </c>
      <c r="G40" s="183">
        <f>+'004'!F39</f>
        <v>8000</v>
      </c>
    </row>
    <row r="41" spans="1:7" ht="15" x14ac:dyDescent="0.25">
      <c r="A41" s="167" t="str">
        <f t="shared" si="0"/>
        <v>1112010910</v>
      </c>
      <c r="B41" s="182" t="str">
        <f>+'004'!A40</f>
        <v xml:space="preserve">      1112010910  BANCO BAJIO GASTOS 10704336</v>
      </c>
      <c r="C41" s="183">
        <f>+'004'!B40</f>
        <v>106338.88</v>
      </c>
      <c r="D41" s="183">
        <f>+'004'!C40</f>
        <v>2509456838.1999998</v>
      </c>
      <c r="E41" s="183">
        <f>+'004'!D40</f>
        <v>-2509346429.5999999</v>
      </c>
      <c r="F41" s="183">
        <f>+'004'!E40</f>
        <v>216747.48</v>
      </c>
      <c r="G41" s="183">
        <f>+'004'!F40</f>
        <v>110408.6</v>
      </c>
    </row>
    <row r="42" spans="1:7" ht="15" x14ac:dyDescent="0.25">
      <c r="A42" s="167" t="str">
        <f t="shared" si="0"/>
        <v>1112010911</v>
      </c>
      <c r="B42" s="182" t="str">
        <f>+'004'!A41</f>
        <v xml:space="preserve">      1112010911  BNCO BAJ GTOS 4336</v>
      </c>
      <c r="C42" s="183">
        <f>+'004'!B41</f>
        <v>0</v>
      </c>
      <c r="D42" s="183">
        <f>+'004'!C41</f>
        <v>2509442886</v>
      </c>
      <c r="E42" s="183">
        <f>+'004'!D41</f>
        <v>-2509442886</v>
      </c>
      <c r="F42" s="183">
        <f>+'004'!E41</f>
        <v>0</v>
      </c>
      <c r="G42" s="183">
        <f>+'004'!F41</f>
        <v>0</v>
      </c>
    </row>
    <row r="43" spans="1:7" ht="15" x14ac:dyDescent="0.25">
      <c r="A43" s="167" t="str">
        <f t="shared" si="0"/>
        <v>1112010912</v>
      </c>
      <c r="B43" s="182" t="str">
        <f>+'004'!A42</f>
        <v xml:space="preserve">      1112010912  BNCO BAJ GTOS 4336</v>
      </c>
      <c r="C43" s="183">
        <f>+'004'!B42</f>
        <v>0</v>
      </c>
      <c r="D43" s="183">
        <f>+'004'!C42</f>
        <v>2576537389.96</v>
      </c>
      <c r="E43" s="183">
        <f>+'004'!D42</f>
        <v>-2576537389.96</v>
      </c>
      <c r="F43" s="183">
        <f>+'004'!E42</f>
        <v>0</v>
      </c>
      <c r="G43" s="183">
        <f>+'004'!F42</f>
        <v>0</v>
      </c>
    </row>
    <row r="44" spans="1:7" ht="15" x14ac:dyDescent="0.25">
      <c r="A44" s="167" t="str">
        <f t="shared" si="0"/>
        <v>1112011010</v>
      </c>
      <c r="B44" s="182" t="str">
        <f>+'004'!A43</f>
        <v xml:space="preserve">      1112011010  BNCO BAJ GTOS FED</v>
      </c>
      <c r="C44" s="183">
        <f>+'004'!B43</f>
        <v>2500</v>
      </c>
      <c r="D44" s="183">
        <f>+'004'!C43</f>
        <v>0</v>
      </c>
      <c r="E44" s="183">
        <f>+'004'!D43</f>
        <v>0</v>
      </c>
      <c r="F44" s="183">
        <f>+'004'!E43</f>
        <v>2500</v>
      </c>
      <c r="G44" s="183">
        <f>+'004'!F43</f>
        <v>0</v>
      </c>
    </row>
    <row r="45" spans="1:7" ht="15" x14ac:dyDescent="0.25">
      <c r="A45" s="167" t="str">
        <f t="shared" si="0"/>
        <v>1112011210</v>
      </c>
      <c r="B45" s="182" t="str">
        <f>+'004'!A44</f>
        <v xml:space="preserve">      1112011210  BAJIO INGRESOS 127441240101</v>
      </c>
      <c r="C45" s="183">
        <f>+'004'!B44</f>
        <v>1073596.55</v>
      </c>
      <c r="D45" s="183">
        <f>+'004'!C44</f>
        <v>236044.05</v>
      </c>
      <c r="E45" s="183">
        <f>+'004'!D44</f>
        <v>-1022194.56</v>
      </c>
      <c r="F45" s="183">
        <f>+'004'!E44</f>
        <v>287446.03999999998</v>
      </c>
      <c r="G45" s="183">
        <f>+'004'!F44</f>
        <v>-786150.51</v>
      </c>
    </row>
    <row r="46" spans="1:7" ht="15" x14ac:dyDescent="0.25">
      <c r="A46" s="167" t="str">
        <f t="shared" si="0"/>
        <v>1112011211</v>
      </c>
      <c r="B46" s="182" t="str">
        <f>+'004'!A45</f>
        <v xml:space="preserve">      1112011211  BAJIO ING 4124 I</v>
      </c>
      <c r="C46" s="183">
        <f>+'004'!B45</f>
        <v>0</v>
      </c>
      <c r="D46" s="183">
        <f>+'004'!C45</f>
        <v>228286.55</v>
      </c>
      <c r="E46" s="183">
        <f>+'004'!D45</f>
        <v>-228286.55</v>
      </c>
      <c r="F46" s="183">
        <f>+'004'!E45</f>
        <v>0</v>
      </c>
      <c r="G46" s="183">
        <f>+'004'!F45</f>
        <v>0</v>
      </c>
    </row>
    <row r="47" spans="1:7" ht="15" x14ac:dyDescent="0.25">
      <c r="A47" s="167" t="str">
        <f t="shared" si="0"/>
        <v>1112011212</v>
      </c>
      <c r="B47" s="182" t="str">
        <f>+'004'!A46</f>
        <v xml:space="preserve">      1112011212  BAJ ING 4124 E</v>
      </c>
      <c r="C47" s="183">
        <f>+'004'!B46</f>
        <v>0</v>
      </c>
      <c r="D47" s="183">
        <f>+'004'!C46</f>
        <v>1022106.56</v>
      </c>
      <c r="E47" s="183">
        <f>+'004'!D46</f>
        <v>-1022106.56</v>
      </c>
      <c r="F47" s="183">
        <f>+'004'!E46</f>
        <v>0</v>
      </c>
      <c r="G47" s="183">
        <f>+'004'!F46</f>
        <v>0</v>
      </c>
    </row>
    <row r="48" spans="1:7" ht="15" x14ac:dyDescent="0.25">
      <c r="A48" s="167" t="str">
        <f t="shared" si="0"/>
        <v>1112011310</v>
      </c>
      <c r="B48" s="182" t="str">
        <f>+'004'!A47</f>
        <v xml:space="preserve">      1112011310  INTER GTOS 1730</v>
      </c>
      <c r="C48" s="183">
        <f>+'004'!B47</f>
        <v>0</v>
      </c>
      <c r="D48" s="183">
        <f>+'004'!C47</f>
        <v>409390284.69</v>
      </c>
      <c r="E48" s="183">
        <f>+'004'!D47</f>
        <v>-409390284.69</v>
      </c>
      <c r="F48" s="183">
        <f>+'004'!E47</f>
        <v>0</v>
      </c>
      <c r="G48" s="183">
        <f>+'004'!F47</f>
        <v>0</v>
      </c>
    </row>
    <row r="49" spans="1:7" ht="15" x14ac:dyDescent="0.25">
      <c r="A49" s="167" t="str">
        <f t="shared" si="0"/>
        <v>1112011311</v>
      </c>
      <c r="B49" s="182" t="str">
        <f>+'004'!A48</f>
        <v xml:space="preserve">      1112011311  INTER GTOS 1730 I</v>
      </c>
      <c r="C49" s="183">
        <f>+'004'!B48</f>
        <v>0</v>
      </c>
      <c r="D49" s="183">
        <f>+'004'!C48</f>
        <v>409390284.69</v>
      </c>
      <c r="E49" s="183">
        <f>+'004'!D48</f>
        <v>-409390284.69</v>
      </c>
      <c r="F49" s="183">
        <f>+'004'!E48</f>
        <v>0</v>
      </c>
      <c r="G49" s="183">
        <f>+'004'!F48</f>
        <v>0</v>
      </c>
    </row>
    <row r="50" spans="1:7" ht="15" x14ac:dyDescent="0.25">
      <c r="A50" s="167" t="str">
        <f t="shared" si="0"/>
        <v>1112011312</v>
      </c>
      <c r="B50" s="182" t="str">
        <f>+'004'!A49</f>
        <v xml:space="preserve">      1112011312  INTER GTOS 1730 E</v>
      </c>
      <c r="C50" s="183">
        <f>+'004'!B49</f>
        <v>0</v>
      </c>
      <c r="D50" s="183">
        <f>+'004'!C49</f>
        <v>409390284.69</v>
      </c>
      <c r="E50" s="183">
        <f>+'004'!D49</f>
        <v>-409390284.69</v>
      </c>
      <c r="F50" s="183">
        <f>+'004'!E49</f>
        <v>0</v>
      </c>
      <c r="G50" s="183">
        <f>+'004'!F49</f>
        <v>0</v>
      </c>
    </row>
    <row r="51" spans="1:7" ht="15" x14ac:dyDescent="0.25">
      <c r="A51" s="167" t="str">
        <f t="shared" si="0"/>
        <v>1113</v>
      </c>
      <c r="B51" s="182" t="str">
        <f>+'004'!A50</f>
        <v>*     1113     Bancos/Dependencias y otros</v>
      </c>
      <c r="C51" s="183">
        <f>+'004'!B50</f>
        <v>80031</v>
      </c>
      <c r="D51" s="183">
        <f>+'004'!C50</f>
        <v>30301735.27</v>
      </c>
      <c r="E51" s="183">
        <f>+'004'!D50</f>
        <v>-30375897.16</v>
      </c>
      <c r="F51" s="183">
        <f>+'004'!E50</f>
        <v>5869.11</v>
      </c>
      <c r="G51" s="183">
        <f>+'004'!F50</f>
        <v>-74161.89</v>
      </c>
    </row>
    <row r="52" spans="1:7" ht="15" x14ac:dyDescent="0.25">
      <c r="A52" s="167" t="str">
        <f t="shared" si="0"/>
        <v>1113000700</v>
      </c>
      <c r="B52" s="182" t="str">
        <f>+'004'!A51</f>
        <v xml:space="preserve">      1113000700  BBVA BANCOMER FONDOS</v>
      </c>
      <c r="C52" s="183">
        <f>+'004'!B51</f>
        <v>80029.3</v>
      </c>
      <c r="D52" s="183">
        <f>+'004'!C51</f>
        <v>3811574.84</v>
      </c>
      <c r="E52" s="183">
        <f>+'004'!D51</f>
        <v>-3872641.7</v>
      </c>
      <c r="F52" s="183">
        <f>+'004'!E51</f>
        <v>18962.439999999999</v>
      </c>
      <c r="G52" s="183">
        <f>+'004'!F51</f>
        <v>-61066.86</v>
      </c>
    </row>
    <row r="53" spans="1:7" ht="15" x14ac:dyDescent="0.25">
      <c r="A53" s="167" t="str">
        <f t="shared" si="0"/>
        <v>1113000701</v>
      </c>
      <c r="B53" s="182" t="str">
        <f>+'004'!A52</f>
        <v xml:space="preserve">      1113000701  BBVA BANCOMER FONDOS</v>
      </c>
      <c r="C53" s="183">
        <f>+'004'!B52</f>
        <v>0</v>
      </c>
      <c r="D53" s="183">
        <f>+'004'!C52</f>
        <v>3851035.91</v>
      </c>
      <c r="E53" s="183">
        <f>+'004'!D52</f>
        <v>-3864129.24</v>
      </c>
      <c r="F53" s="183">
        <f>+'004'!E52</f>
        <v>-13093.33</v>
      </c>
      <c r="G53" s="183">
        <f>+'004'!F52</f>
        <v>-13093.33</v>
      </c>
    </row>
    <row r="54" spans="1:7" ht="15" x14ac:dyDescent="0.25">
      <c r="A54" s="167" t="str">
        <f t="shared" si="0"/>
        <v>1113000702</v>
      </c>
      <c r="B54" s="182" t="str">
        <f>+'004'!A53</f>
        <v xml:space="preserve">      1113000702  BBVA BANCOMER FONDOS</v>
      </c>
      <c r="C54" s="183">
        <f>+'004'!B53</f>
        <v>0</v>
      </c>
      <c r="D54" s="183">
        <f>+'004'!C53</f>
        <v>3872641.7</v>
      </c>
      <c r="E54" s="183">
        <f>+'004'!D53</f>
        <v>-3872641.7</v>
      </c>
      <c r="F54" s="183">
        <f>+'004'!E53</f>
        <v>0</v>
      </c>
      <c r="G54" s="183">
        <f>+'004'!F53</f>
        <v>0</v>
      </c>
    </row>
    <row r="55" spans="1:7" ht="15" x14ac:dyDescent="0.25">
      <c r="A55" s="167" t="str">
        <f t="shared" si="0"/>
        <v>1113000800</v>
      </c>
      <c r="B55" s="182" t="str">
        <f>+'004'!A54</f>
        <v xml:space="preserve">      1113000800  SANTANDER FONDOS P</v>
      </c>
      <c r="C55" s="183">
        <f>+'004'!B54</f>
        <v>1.7</v>
      </c>
      <c r="D55" s="183">
        <f>+'004'!C54</f>
        <v>4876745.49</v>
      </c>
      <c r="E55" s="183">
        <f>+'004'!D54</f>
        <v>-4876747.1900000004</v>
      </c>
      <c r="F55" s="183">
        <f>+'004'!E54</f>
        <v>0</v>
      </c>
      <c r="G55" s="183">
        <f>+'004'!F54</f>
        <v>-1.7</v>
      </c>
    </row>
    <row r="56" spans="1:7" ht="15" x14ac:dyDescent="0.25">
      <c r="A56" s="167" t="str">
        <f t="shared" si="0"/>
        <v>1113000801</v>
      </c>
      <c r="B56" s="182" t="str">
        <f>+'004'!A55</f>
        <v xml:space="preserve">      1113000801  SANTANDER FONDOS P</v>
      </c>
      <c r="C56" s="183">
        <f>+'004'!B55</f>
        <v>0</v>
      </c>
      <c r="D56" s="183">
        <f>+'004'!C55</f>
        <v>9012990.1400000006</v>
      </c>
      <c r="E56" s="183">
        <f>+'004'!D55</f>
        <v>-9012990.1400000006</v>
      </c>
      <c r="F56" s="183">
        <f>+'004'!E55</f>
        <v>0</v>
      </c>
      <c r="G56" s="183">
        <f>+'004'!F55</f>
        <v>0</v>
      </c>
    </row>
    <row r="57" spans="1:7" ht="15" x14ac:dyDescent="0.25">
      <c r="A57" s="167" t="str">
        <f t="shared" si="0"/>
        <v>1113000802</v>
      </c>
      <c r="B57" s="182" t="str">
        <f>+'004'!A56</f>
        <v xml:space="preserve">      1113000802  SANTANDER F PROPIOS</v>
      </c>
      <c r="C57" s="183">
        <f>+'004'!B56</f>
        <v>0</v>
      </c>
      <c r="D57" s="183">
        <f>+'004'!C56</f>
        <v>4876747.1900000004</v>
      </c>
      <c r="E57" s="183">
        <f>+'004'!D56</f>
        <v>-4876747.1900000004</v>
      </c>
      <c r="F57" s="183">
        <f>+'004'!E56</f>
        <v>0</v>
      </c>
      <c r="G57" s="183">
        <f>+'004'!F56</f>
        <v>0</v>
      </c>
    </row>
    <row r="58" spans="1:7" ht="15" x14ac:dyDescent="0.25">
      <c r="A58" s="167" t="str">
        <f t="shared" si="0"/>
        <v>1114</v>
      </c>
      <c r="B58" s="182" t="str">
        <f>+'004'!A57</f>
        <v>*     1114     Inversiones Temporales(3 meses</v>
      </c>
      <c r="C58" s="183">
        <f>+'004'!B57</f>
        <v>742394526</v>
      </c>
      <c r="D58" s="183">
        <f>+'004'!C57</f>
        <v>13962041706.42</v>
      </c>
      <c r="E58" s="183">
        <f>+'004'!D57</f>
        <v>-13955921853.629999</v>
      </c>
      <c r="F58" s="183">
        <f>+'004'!E57</f>
        <v>748514378.78999996</v>
      </c>
      <c r="G58" s="183">
        <f>+'004'!F57</f>
        <v>6119852.79</v>
      </c>
    </row>
    <row r="59" spans="1:7" ht="15" x14ac:dyDescent="0.25">
      <c r="A59" s="167" t="str">
        <f t="shared" si="0"/>
        <v>1114000100</v>
      </c>
      <c r="B59" s="182" t="str">
        <f>+'004'!A58</f>
        <v xml:space="preserve">      1114000100  SNTDER INV  8240</v>
      </c>
      <c r="C59" s="183">
        <f>+'004'!B58</f>
        <v>91485974.650000006</v>
      </c>
      <c r="D59" s="183">
        <f>+'004'!C58</f>
        <v>1762950056.55</v>
      </c>
      <c r="E59" s="183">
        <f>+'004'!D58</f>
        <v>-1786133411.45</v>
      </c>
      <c r="F59" s="183">
        <f>+'004'!E58</f>
        <v>68302619.75</v>
      </c>
      <c r="G59" s="183">
        <f>+'004'!F58</f>
        <v>-23183354.899999999</v>
      </c>
    </row>
    <row r="60" spans="1:7" ht="15" x14ac:dyDescent="0.25">
      <c r="A60" s="167" t="str">
        <f t="shared" si="0"/>
        <v>1114000101</v>
      </c>
      <c r="B60" s="182" t="str">
        <f>+'004'!A59</f>
        <v xml:space="preserve">      1114000101  SNTDER INV  8240 I</v>
      </c>
      <c r="C60" s="183">
        <f>+'004'!B59</f>
        <v>0</v>
      </c>
      <c r="D60" s="183">
        <f>+'004'!C59</f>
        <v>1763068818.1099999</v>
      </c>
      <c r="E60" s="183">
        <f>+'004'!D59</f>
        <v>-1763068818.1099999</v>
      </c>
      <c r="F60" s="183">
        <f>+'004'!E59</f>
        <v>0</v>
      </c>
      <c r="G60" s="183">
        <f>+'004'!F59</f>
        <v>0</v>
      </c>
    </row>
    <row r="61" spans="1:7" ht="15" x14ac:dyDescent="0.25">
      <c r="A61" s="167" t="str">
        <f t="shared" si="0"/>
        <v>1114000102</v>
      </c>
      <c r="B61" s="182" t="str">
        <f>+'004'!A60</f>
        <v xml:space="preserve">      1114000102  SNTDER INV  8240 E</v>
      </c>
      <c r="C61" s="183">
        <f>+'004'!B60</f>
        <v>0</v>
      </c>
      <c r="D61" s="183">
        <f>+'004'!C60</f>
        <v>1864271712.1300001</v>
      </c>
      <c r="E61" s="183">
        <f>+'004'!D60</f>
        <v>-1864271712.1300001</v>
      </c>
      <c r="F61" s="183">
        <f>+'004'!E60</f>
        <v>0</v>
      </c>
      <c r="G61" s="183">
        <f>+'004'!F60</f>
        <v>0</v>
      </c>
    </row>
    <row r="62" spans="1:7" ht="15" x14ac:dyDescent="0.25">
      <c r="A62" s="167" t="str">
        <f t="shared" si="0"/>
        <v>1114000200</v>
      </c>
      <c r="B62" s="182" t="str">
        <f>+'004'!A61</f>
        <v xml:space="preserve">      1114000200  BAJIO INVERSION  10704336</v>
      </c>
      <c r="C62" s="183">
        <f>+'004'!B61</f>
        <v>66070041.5</v>
      </c>
      <c r="D62" s="183">
        <f>+'004'!C61</f>
        <v>2400632408.5</v>
      </c>
      <c r="E62" s="183">
        <f>+'004'!D61</f>
        <v>-2388898703.48</v>
      </c>
      <c r="F62" s="183">
        <f>+'004'!E61</f>
        <v>77803746.519999996</v>
      </c>
      <c r="G62" s="183">
        <f>+'004'!F61</f>
        <v>11733705.02</v>
      </c>
    </row>
    <row r="63" spans="1:7" ht="15" x14ac:dyDescent="0.25">
      <c r="A63" s="167" t="str">
        <f t="shared" si="0"/>
        <v>1114000201</v>
      </c>
      <c r="B63" s="182" t="str">
        <f>+'004'!A62</f>
        <v xml:space="preserve">      1114000201  BAJIO INV  4336</v>
      </c>
      <c r="C63" s="183">
        <f>+'004'!B62</f>
        <v>0</v>
      </c>
      <c r="D63" s="183">
        <f>+'004'!C62</f>
        <v>2467759481.02</v>
      </c>
      <c r="E63" s="183">
        <f>+'004'!D62</f>
        <v>-2467759481.02</v>
      </c>
      <c r="F63" s="183">
        <f>+'004'!E62</f>
        <v>0</v>
      </c>
      <c r="G63" s="183">
        <f>+'004'!F62</f>
        <v>0</v>
      </c>
    </row>
    <row r="64" spans="1:7" ht="15" x14ac:dyDescent="0.25">
      <c r="A64" s="167" t="str">
        <f t="shared" si="0"/>
        <v>1114000202</v>
      </c>
      <c r="B64" s="182" t="str">
        <f>+'004'!A63</f>
        <v xml:space="preserve">      1114000202  BAJIO INV 4336</v>
      </c>
      <c r="C64" s="183">
        <f>+'004'!B63</f>
        <v>0</v>
      </c>
      <c r="D64" s="183">
        <f>+'004'!C63</f>
        <v>2388898703.48</v>
      </c>
      <c r="E64" s="183">
        <f>+'004'!D63</f>
        <v>-2388898703.48</v>
      </c>
      <c r="F64" s="183">
        <f>+'004'!E63</f>
        <v>0</v>
      </c>
      <c r="G64" s="183">
        <f>+'004'!F63</f>
        <v>0</v>
      </c>
    </row>
    <row r="65" spans="1:7" ht="15" x14ac:dyDescent="0.25">
      <c r="A65" s="167" t="str">
        <f t="shared" si="0"/>
        <v>1114000300</v>
      </c>
      <c r="B65" s="182" t="str">
        <f>+'004'!A64</f>
        <v xml:space="preserve">      1114000300  INTERACCION INV 1730</v>
      </c>
      <c r="C65" s="183">
        <f>+'004'!B64</f>
        <v>102128605.29000001</v>
      </c>
      <c r="D65" s="183">
        <f>+'004'!C64</f>
        <v>409390284.69</v>
      </c>
      <c r="E65" s="183">
        <f>+'004'!D64</f>
        <v>-409026562.43000001</v>
      </c>
      <c r="F65" s="183">
        <f>+'004'!E64</f>
        <v>102492327.55</v>
      </c>
      <c r="G65" s="183">
        <f>+'004'!F64</f>
        <v>363722.26</v>
      </c>
    </row>
    <row r="66" spans="1:7" ht="15" x14ac:dyDescent="0.25">
      <c r="A66" s="167" t="str">
        <f t="shared" si="0"/>
        <v>1114000301</v>
      </c>
      <c r="B66" s="182" t="str">
        <f>+'004'!A65</f>
        <v xml:space="preserve">      1114000301  INTERACCION INV 1730</v>
      </c>
      <c r="C66" s="183">
        <f>+'004'!B65</f>
        <v>0</v>
      </c>
      <c r="D66" s="183">
        <f>+'004'!C65</f>
        <v>409390284.69</v>
      </c>
      <c r="E66" s="183">
        <f>+'004'!D65</f>
        <v>-409390284.69</v>
      </c>
      <c r="F66" s="183">
        <f>+'004'!E65</f>
        <v>0</v>
      </c>
      <c r="G66" s="183">
        <f>+'004'!F65</f>
        <v>0</v>
      </c>
    </row>
    <row r="67" spans="1:7" ht="15" x14ac:dyDescent="0.25">
      <c r="A67" s="167" t="str">
        <f t="shared" ref="A67:A130" si="1">IF(LEFT(B67,1)=" ",MID(B67,7,10),MID(B67,7,4))</f>
        <v>1114000302</v>
      </c>
      <c r="B67" s="182" t="str">
        <f>+'004'!A66</f>
        <v xml:space="preserve">      1114000302  INTERACCION INV 1730</v>
      </c>
      <c r="C67" s="183">
        <f>+'004'!B66</f>
        <v>0</v>
      </c>
      <c r="D67" s="183">
        <f>+'004'!C66</f>
        <v>409026562.43000001</v>
      </c>
      <c r="E67" s="183">
        <f>+'004'!D66</f>
        <v>-409026562.43000001</v>
      </c>
      <c r="F67" s="183">
        <f>+'004'!E66</f>
        <v>0</v>
      </c>
      <c r="G67" s="183">
        <f>+'004'!F66</f>
        <v>0</v>
      </c>
    </row>
    <row r="68" spans="1:7" ht="15" x14ac:dyDescent="0.25">
      <c r="A68" s="167" t="str">
        <f t="shared" si="1"/>
        <v>1114020100</v>
      </c>
      <c r="B68" s="182" t="str">
        <f>+'004'!A67</f>
        <v xml:space="preserve">      1114020100  BBVA BANCOMER INVERS</v>
      </c>
      <c r="C68" s="183">
        <f>+'004'!B67</f>
        <v>202688848.75</v>
      </c>
      <c r="D68" s="183">
        <f>+'004'!C67</f>
        <v>27627918.510000002</v>
      </c>
      <c r="E68" s="183">
        <f>+'004'!D67</f>
        <v>-15072953.189999999</v>
      </c>
      <c r="F68" s="183">
        <f>+'004'!E67</f>
        <v>215243814.06999999</v>
      </c>
      <c r="G68" s="183">
        <f>+'004'!F67</f>
        <v>12554965.32</v>
      </c>
    </row>
    <row r="69" spans="1:7" ht="15" x14ac:dyDescent="0.25">
      <c r="A69" s="167" t="str">
        <f t="shared" si="1"/>
        <v>1114020101</v>
      </c>
      <c r="B69" s="182" t="str">
        <f>+'004'!A68</f>
        <v xml:space="preserve">      1114020101  BBVA BANCOMER INVERS</v>
      </c>
      <c r="C69" s="183">
        <f>+'004'!B68</f>
        <v>0</v>
      </c>
      <c r="D69" s="183">
        <f>+'004'!C68</f>
        <v>27627918.510000002</v>
      </c>
      <c r="E69" s="183">
        <f>+'004'!D68</f>
        <v>-27627918.510000002</v>
      </c>
      <c r="F69" s="183">
        <f>+'004'!E68</f>
        <v>0</v>
      </c>
      <c r="G69" s="183">
        <f>+'004'!F68</f>
        <v>0</v>
      </c>
    </row>
    <row r="70" spans="1:7" ht="15" x14ac:dyDescent="0.25">
      <c r="A70" s="167" t="str">
        <f t="shared" si="1"/>
        <v>1114020102</v>
      </c>
      <c r="B70" s="182" t="str">
        <f>+'004'!A69</f>
        <v xml:space="preserve">      1114020102  BBVA BANCOMER INVERS</v>
      </c>
      <c r="C70" s="183">
        <f>+'004'!B69</f>
        <v>0</v>
      </c>
      <c r="D70" s="183">
        <f>+'004'!C69</f>
        <v>15072953.189999999</v>
      </c>
      <c r="E70" s="183">
        <f>+'004'!D69</f>
        <v>-15072953.189999999</v>
      </c>
      <c r="F70" s="183">
        <f>+'004'!E69</f>
        <v>0</v>
      </c>
      <c r="G70" s="183">
        <f>+'004'!F69</f>
        <v>0</v>
      </c>
    </row>
    <row r="71" spans="1:7" ht="15" x14ac:dyDescent="0.25">
      <c r="A71" s="167" t="str">
        <f t="shared" si="1"/>
        <v>1114020300</v>
      </c>
      <c r="B71" s="182" t="str">
        <f>+'004'!A70</f>
        <v xml:space="preserve">      1114020300  SANTANDER  INVERSION</v>
      </c>
      <c r="C71" s="183">
        <f>+'004'!B70</f>
        <v>114439601.04000001</v>
      </c>
      <c r="D71" s="183">
        <f>+'004'!C70</f>
        <v>4944146.42</v>
      </c>
      <c r="E71" s="183">
        <f>+'004'!D70</f>
        <v>-393999.91</v>
      </c>
      <c r="F71" s="183">
        <f>+'004'!E70</f>
        <v>118989747.55</v>
      </c>
      <c r="G71" s="183">
        <f>+'004'!F70</f>
        <v>4550146.51</v>
      </c>
    </row>
    <row r="72" spans="1:7" ht="15" x14ac:dyDescent="0.25">
      <c r="A72" s="167" t="str">
        <f t="shared" si="1"/>
        <v>1114020301</v>
      </c>
      <c r="B72" s="182" t="str">
        <f>+'004'!A71</f>
        <v xml:space="preserve">      1114020301  SANTANDER INVERSION</v>
      </c>
      <c r="C72" s="183">
        <f>+'004'!B71</f>
        <v>0</v>
      </c>
      <c r="D72" s="183">
        <f>+'004'!C71</f>
        <v>4944146.42</v>
      </c>
      <c r="E72" s="183">
        <f>+'004'!D71</f>
        <v>-4944146.42</v>
      </c>
      <c r="F72" s="183">
        <f>+'004'!E71</f>
        <v>0</v>
      </c>
      <c r="G72" s="183">
        <f>+'004'!F71</f>
        <v>0</v>
      </c>
    </row>
    <row r="73" spans="1:7" ht="15" x14ac:dyDescent="0.25">
      <c r="A73" s="167" t="str">
        <f t="shared" si="1"/>
        <v>1114020302</v>
      </c>
      <c r="B73" s="182" t="str">
        <f>+'004'!A72</f>
        <v xml:space="preserve">      1114020302  SANTANDER INVERSION</v>
      </c>
      <c r="C73" s="183">
        <f>+'004'!B72</f>
        <v>0</v>
      </c>
      <c r="D73" s="183">
        <f>+'004'!C72</f>
        <v>4530244.5599999996</v>
      </c>
      <c r="E73" s="183">
        <f>+'004'!D72</f>
        <v>-4530244.5599999996</v>
      </c>
      <c r="F73" s="183">
        <f>+'004'!E72</f>
        <v>0</v>
      </c>
      <c r="G73" s="183">
        <f>+'004'!F72</f>
        <v>0</v>
      </c>
    </row>
    <row r="74" spans="1:7" ht="15" x14ac:dyDescent="0.25">
      <c r="A74" s="167" t="str">
        <f t="shared" si="1"/>
        <v>1114020400</v>
      </c>
      <c r="B74" s="182" t="str">
        <f>+'004'!A73</f>
        <v xml:space="preserve">      1114020400  BANAMEX INVERSION</v>
      </c>
      <c r="C74" s="183">
        <f>+'004'!B73</f>
        <v>165581454.77000001</v>
      </c>
      <c r="D74" s="183">
        <f>+'004'!C73</f>
        <v>668911.93000000005</v>
      </c>
      <c r="E74" s="183">
        <f>+'004'!D73</f>
        <v>-568243.35</v>
      </c>
      <c r="F74" s="183">
        <f>+'004'!E73</f>
        <v>165682123.34999999</v>
      </c>
      <c r="G74" s="183">
        <f>+'004'!F73</f>
        <v>100668.58</v>
      </c>
    </row>
    <row r="75" spans="1:7" ht="15" x14ac:dyDescent="0.25">
      <c r="A75" s="167" t="str">
        <f t="shared" si="1"/>
        <v>1114020401</v>
      </c>
      <c r="B75" s="182" t="str">
        <f>+'004'!A74</f>
        <v xml:space="preserve">      1114020401  BANAMEX INVERSION  I</v>
      </c>
      <c r="C75" s="183">
        <f>+'004'!B74</f>
        <v>0</v>
      </c>
      <c r="D75" s="183">
        <f>+'004'!C74</f>
        <v>668911.93000000005</v>
      </c>
      <c r="E75" s="183">
        <f>+'004'!D74</f>
        <v>-668911.93000000005</v>
      </c>
      <c r="F75" s="183">
        <f>+'004'!E74</f>
        <v>0</v>
      </c>
      <c r="G75" s="183">
        <f>+'004'!F74</f>
        <v>0</v>
      </c>
    </row>
    <row r="76" spans="1:7" ht="15" x14ac:dyDescent="0.25">
      <c r="A76" s="167" t="str">
        <f t="shared" si="1"/>
        <v>1114020402</v>
      </c>
      <c r="B76" s="182" t="str">
        <f>+'004'!A75</f>
        <v xml:space="preserve">      1114020402  BANAMEX  INVERSION E</v>
      </c>
      <c r="C76" s="183">
        <f>+'004'!B75</f>
        <v>0</v>
      </c>
      <c r="D76" s="183">
        <f>+'004'!C75</f>
        <v>568243.35</v>
      </c>
      <c r="E76" s="183">
        <f>+'004'!D75</f>
        <v>-568243.35</v>
      </c>
      <c r="F76" s="183">
        <f>+'004'!E75</f>
        <v>0</v>
      </c>
      <c r="G76" s="183">
        <f>+'004'!F75</f>
        <v>0</v>
      </c>
    </row>
    <row r="77" spans="1:7" ht="15" x14ac:dyDescent="0.25">
      <c r="A77" s="167" t="str">
        <f t="shared" si="1"/>
        <v>1116</v>
      </c>
      <c r="B77" s="182" t="str">
        <f>+'004'!A76</f>
        <v>*     1116     Depósitos de Fondos de Tercero</v>
      </c>
      <c r="C77" s="183">
        <f>+'004'!B76</f>
        <v>1669042.51</v>
      </c>
      <c r="D77" s="183">
        <f>+'004'!C76</f>
        <v>193192131.68000001</v>
      </c>
      <c r="E77" s="183">
        <f>+'004'!D76</f>
        <v>-193144003.41999999</v>
      </c>
      <c r="F77" s="183">
        <f>+'004'!E76</f>
        <v>1717170.77</v>
      </c>
      <c r="G77" s="183">
        <f>+'004'!F76</f>
        <v>48128.26</v>
      </c>
    </row>
    <row r="78" spans="1:7" ht="15" x14ac:dyDescent="0.25">
      <c r="A78" s="167" t="str">
        <f t="shared" si="1"/>
        <v>1116000700</v>
      </c>
      <c r="B78" s="182" t="str">
        <f>+'004'!A77</f>
        <v xml:space="preserve">      1116000700  BBVA BANCOMER FONDOS</v>
      </c>
      <c r="C78" s="183">
        <f>+'004'!B77</f>
        <v>12333077.48</v>
      </c>
      <c r="D78" s="183">
        <f>+'004'!C77</f>
        <v>63731587.109999999</v>
      </c>
      <c r="E78" s="183">
        <f>+'004'!D77</f>
        <v>-64932041.030000001</v>
      </c>
      <c r="F78" s="183">
        <f>+'004'!E77</f>
        <v>11132623.560000001</v>
      </c>
      <c r="G78" s="183">
        <f>+'004'!F77</f>
        <v>-1200453.92</v>
      </c>
    </row>
    <row r="79" spans="1:7" ht="15" x14ac:dyDescent="0.25">
      <c r="A79" s="167" t="str">
        <f t="shared" si="1"/>
        <v>1116000701</v>
      </c>
      <c r="B79" s="182" t="str">
        <f>+'004'!A78</f>
        <v xml:space="preserve">      1116000701  BBVA BANCOMER FONDOS</v>
      </c>
      <c r="C79" s="183">
        <f>+'004'!B78</f>
        <v>-97552.14</v>
      </c>
      <c r="D79" s="183">
        <f>+'004'!C78</f>
        <v>63749044.689999998</v>
      </c>
      <c r="E79" s="183">
        <f>+'004'!D78</f>
        <v>-63737981.43</v>
      </c>
      <c r="F79" s="183">
        <f>+'004'!E78</f>
        <v>-86488.88</v>
      </c>
      <c r="G79" s="183">
        <f>+'004'!F78</f>
        <v>11063.26</v>
      </c>
    </row>
    <row r="80" spans="1:7" ht="15" x14ac:dyDescent="0.25">
      <c r="A80" s="167" t="str">
        <f t="shared" si="1"/>
        <v>1116000702</v>
      </c>
      <c r="B80" s="182" t="str">
        <f>+'004'!A79</f>
        <v xml:space="preserve">      1116000702  BBVA BANCOMER FONDOS</v>
      </c>
      <c r="C80" s="183">
        <f>+'004'!B79</f>
        <v>-10566482.83</v>
      </c>
      <c r="D80" s="183">
        <f>+'004'!C79</f>
        <v>64006769.829999998</v>
      </c>
      <c r="E80" s="183">
        <f>+'004'!D79</f>
        <v>-62769250.909999996</v>
      </c>
      <c r="F80" s="183">
        <f>+'004'!E79</f>
        <v>-9328963.9100000001</v>
      </c>
      <c r="G80" s="183">
        <f>+'004'!F79</f>
        <v>1237518.92</v>
      </c>
    </row>
    <row r="81" spans="1:7" ht="15" x14ac:dyDescent="0.25">
      <c r="A81" s="167" t="str">
        <f t="shared" si="1"/>
        <v>1116000800</v>
      </c>
      <c r="B81" s="182" t="str">
        <f>+'004'!A80</f>
        <v xml:space="preserve">      1116000800  BANAMEX F DEPOSITO</v>
      </c>
      <c r="C81" s="183">
        <f>+'004'!B80</f>
        <v>0</v>
      </c>
      <c r="D81" s="183">
        <f>+'004'!C80</f>
        <v>568243.35</v>
      </c>
      <c r="E81" s="183">
        <f>+'004'!D80</f>
        <v>-568243.35</v>
      </c>
      <c r="F81" s="183">
        <f>+'004'!E80</f>
        <v>0</v>
      </c>
      <c r="G81" s="183">
        <f>+'004'!F80</f>
        <v>0</v>
      </c>
    </row>
    <row r="82" spans="1:7" ht="15" x14ac:dyDescent="0.25">
      <c r="A82" s="167" t="str">
        <f t="shared" si="1"/>
        <v>1116000801</v>
      </c>
      <c r="B82" s="182" t="str">
        <f>+'004'!A81</f>
        <v xml:space="preserve">      1116000801  BANAMEX F DEPOSITO I</v>
      </c>
      <c r="C82" s="183">
        <f>+'004'!B81</f>
        <v>0</v>
      </c>
      <c r="D82" s="183">
        <f>+'004'!C81</f>
        <v>568243.35</v>
      </c>
      <c r="E82" s="183">
        <f>+'004'!D81</f>
        <v>-568243.35</v>
      </c>
      <c r="F82" s="183">
        <f>+'004'!E81</f>
        <v>0</v>
      </c>
      <c r="G82" s="183">
        <f>+'004'!F81</f>
        <v>0</v>
      </c>
    </row>
    <row r="83" spans="1:7" ht="15" x14ac:dyDescent="0.25">
      <c r="A83" s="167" t="str">
        <f t="shared" si="1"/>
        <v>1116000802</v>
      </c>
      <c r="B83" s="182" t="str">
        <f>+'004'!A82</f>
        <v xml:space="preserve">      1116000802  BANAMEX F DEPOSITO E</v>
      </c>
      <c r="C83" s="183">
        <f>+'004'!B82</f>
        <v>0</v>
      </c>
      <c r="D83" s="183">
        <f>+'004'!C82</f>
        <v>568243.35</v>
      </c>
      <c r="E83" s="183">
        <f>+'004'!D82</f>
        <v>-568243.35</v>
      </c>
      <c r="F83" s="183">
        <f>+'004'!E82</f>
        <v>0</v>
      </c>
      <c r="G83" s="183">
        <f>+'004'!F82</f>
        <v>0</v>
      </c>
    </row>
    <row r="84" spans="1:7" ht="15" x14ac:dyDescent="0.25">
      <c r="A84" s="167" t="str">
        <f t="shared" si="1"/>
        <v>1119</v>
      </c>
      <c r="B84" s="182" t="str">
        <f>+'004'!A83</f>
        <v>*     1119     Otros Efectivos y Equivalentes</v>
      </c>
      <c r="C84" s="183">
        <f>+'004'!B83</f>
        <v>153511.16</v>
      </c>
      <c r="D84" s="183">
        <f>+'004'!C83</f>
        <v>243890.61</v>
      </c>
      <c r="E84" s="183">
        <f>+'004'!D83</f>
        <v>-249253.48</v>
      </c>
      <c r="F84" s="183">
        <f>+'004'!E83</f>
        <v>148148.29</v>
      </c>
      <c r="G84" s="183">
        <f>+'004'!F83</f>
        <v>-5362.87</v>
      </c>
    </row>
    <row r="85" spans="1:7" ht="15" x14ac:dyDescent="0.25">
      <c r="A85" s="167" t="str">
        <f t="shared" si="1"/>
        <v>1119000700</v>
      </c>
      <c r="B85" s="182" t="str">
        <f>+'004'!A84</f>
        <v xml:space="preserve">      1119000700  BBVA BANCOMER DOLARE</v>
      </c>
      <c r="C85" s="183">
        <f>+'004'!B84</f>
        <v>-95740.96</v>
      </c>
      <c r="D85" s="183">
        <f>+'004'!C84</f>
        <v>1.36</v>
      </c>
      <c r="E85" s="183">
        <f>+'004'!D84</f>
        <v>0</v>
      </c>
      <c r="F85" s="183">
        <f>+'004'!E84</f>
        <v>-95739.6</v>
      </c>
      <c r="G85" s="183">
        <f>+'004'!F84</f>
        <v>1.36</v>
      </c>
    </row>
    <row r="86" spans="1:7" ht="15" x14ac:dyDescent="0.25">
      <c r="A86" s="167" t="str">
        <f t="shared" si="1"/>
        <v>1119000701</v>
      </c>
      <c r="B86" s="182" t="str">
        <f>+'004'!A85</f>
        <v xml:space="preserve">      1119000701  BBVA BANCOMER DOLARE</v>
      </c>
      <c r="C86" s="183">
        <f>+'004'!B85</f>
        <v>0</v>
      </c>
      <c r="D86" s="183">
        <f>+'004'!C85</f>
        <v>1.36</v>
      </c>
      <c r="E86" s="183">
        <f>+'004'!D85</f>
        <v>-1.36</v>
      </c>
      <c r="F86" s="183">
        <f>+'004'!E85</f>
        <v>0</v>
      </c>
      <c r="G86" s="183">
        <f>+'004'!F85</f>
        <v>0</v>
      </c>
    </row>
    <row r="87" spans="1:7" ht="15" x14ac:dyDescent="0.25">
      <c r="A87" s="167" t="str">
        <f t="shared" si="1"/>
        <v>1119000702</v>
      </c>
      <c r="B87" s="182" t="str">
        <f>+'004'!A86</f>
        <v xml:space="preserve">      1119000702  BBVA BANCOMER DOLARE</v>
      </c>
      <c r="C87" s="183">
        <f>+'004'!B86</f>
        <v>0</v>
      </c>
      <c r="D87" s="183">
        <f>+'004'!C86</f>
        <v>0</v>
      </c>
      <c r="E87" s="183">
        <f>+'004'!D86</f>
        <v>0</v>
      </c>
      <c r="F87" s="183">
        <f>+'004'!E86</f>
        <v>0</v>
      </c>
      <c r="G87" s="183">
        <f>+'004'!F86</f>
        <v>0</v>
      </c>
    </row>
    <row r="88" spans="1:7" ht="15" x14ac:dyDescent="0.25">
      <c r="A88" s="167" t="str">
        <f t="shared" si="1"/>
        <v>1119000703</v>
      </c>
      <c r="B88" s="182" t="str">
        <f>+'004'!A87</f>
        <v xml:space="preserve">      1119000703  VARIACIÓN CAMBIARIA</v>
      </c>
      <c r="C88" s="183">
        <f>+'004'!B87</f>
        <v>249252.12</v>
      </c>
      <c r="D88" s="183">
        <f>+'004'!C87</f>
        <v>243887.89</v>
      </c>
      <c r="E88" s="183">
        <f>+'004'!D87</f>
        <v>-249252.12</v>
      </c>
      <c r="F88" s="183">
        <f>+'004'!E87</f>
        <v>243887.89</v>
      </c>
      <c r="G88" s="183">
        <f>+'004'!F87</f>
        <v>-5364.23</v>
      </c>
    </row>
    <row r="89" spans="1:7" ht="15" x14ac:dyDescent="0.25">
      <c r="A89" s="167" t="str">
        <f t="shared" si="1"/>
        <v>1120</v>
      </c>
      <c r="B89" s="182" t="str">
        <f>+'004'!A88</f>
        <v>**    1120     Der. a recibir efvo./eq.</v>
      </c>
      <c r="C89" s="183">
        <f>+'004'!B88</f>
        <v>3726361.69</v>
      </c>
      <c r="D89" s="183">
        <f>+'004'!C88</f>
        <v>105634704.45</v>
      </c>
      <c r="E89" s="183">
        <f>+'004'!D88</f>
        <v>-107921021.59999999</v>
      </c>
      <c r="F89" s="183">
        <f>+'004'!E88</f>
        <v>1440044.54</v>
      </c>
      <c r="G89" s="183">
        <f>+'004'!F88</f>
        <v>-2286317.15</v>
      </c>
    </row>
    <row r="90" spans="1:7" ht="15" x14ac:dyDescent="0.25">
      <c r="A90" s="167" t="str">
        <f t="shared" si="1"/>
        <v>1122</v>
      </c>
      <c r="B90" s="182" t="str">
        <f>+'004'!A89</f>
        <v>*     1122     Cuentas por Cobrar a CP</v>
      </c>
      <c r="C90" s="183">
        <f>+'004'!B89</f>
        <v>0</v>
      </c>
      <c r="D90" s="183">
        <f>+'004'!C89</f>
        <v>103497750.45</v>
      </c>
      <c r="E90" s="183">
        <f>+'004'!D89</f>
        <v>-103082859.05</v>
      </c>
      <c r="F90" s="183">
        <f>+'004'!E89</f>
        <v>414891.4</v>
      </c>
      <c r="G90" s="183">
        <f>+'004'!F89</f>
        <v>414891.4</v>
      </c>
    </row>
    <row r="91" spans="1:7" ht="15" x14ac:dyDescent="0.25">
      <c r="A91" s="167" t="str">
        <f t="shared" si="1"/>
        <v>1122000001</v>
      </c>
      <c r="B91" s="182" t="str">
        <f>+'004'!A90</f>
        <v xml:space="preserve">      1122000001  ESTATAL</v>
      </c>
      <c r="C91" s="183">
        <f>+'004'!B90</f>
        <v>0</v>
      </c>
      <c r="D91" s="183">
        <f>+'004'!C90</f>
        <v>100162689</v>
      </c>
      <c r="E91" s="183">
        <f>+'004'!D90</f>
        <v>-100162689</v>
      </c>
      <c r="F91" s="183">
        <f>+'004'!E90</f>
        <v>0</v>
      </c>
      <c r="G91" s="183">
        <f>+'004'!F90</f>
        <v>0</v>
      </c>
    </row>
    <row r="92" spans="1:7" ht="15" x14ac:dyDescent="0.25">
      <c r="A92" s="167" t="str">
        <f t="shared" si="1"/>
        <v>1122000003</v>
      </c>
      <c r="B92" s="182" t="str">
        <f>+'004'!A91</f>
        <v xml:space="preserve">      1122000003  OTROS</v>
      </c>
      <c r="C92" s="183">
        <f>+'004'!B91</f>
        <v>0</v>
      </c>
      <c r="D92" s="183">
        <f>+'004'!C91</f>
        <v>3335061.45</v>
      </c>
      <c r="E92" s="183">
        <f>+'004'!D91</f>
        <v>-2920170.05</v>
      </c>
      <c r="F92" s="183">
        <f>+'004'!E91</f>
        <v>414891.4</v>
      </c>
      <c r="G92" s="183">
        <f>+'004'!F91</f>
        <v>414891.4</v>
      </c>
    </row>
    <row r="93" spans="1:7" ht="15" x14ac:dyDescent="0.25">
      <c r="A93" s="167" t="str">
        <f t="shared" si="1"/>
        <v>1123</v>
      </c>
      <c r="B93" s="182" t="str">
        <f>+'004'!A92</f>
        <v>*     1123     Deudores Diversos x cobrar a C</v>
      </c>
      <c r="C93" s="183">
        <f>+'004'!B92</f>
        <v>3551996.91</v>
      </c>
      <c r="D93" s="183">
        <f>+'004'!C92</f>
        <v>1895927.45</v>
      </c>
      <c r="E93" s="183">
        <f>+'004'!D92</f>
        <v>-4621278.38</v>
      </c>
      <c r="F93" s="183">
        <f>+'004'!E92</f>
        <v>826645.98</v>
      </c>
      <c r="G93" s="183">
        <f>+'004'!F92</f>
        <v>-2725350.93</v>
      </c>
    </row>
    <row r="94" spans="1:7" ht="15" x14ac:dyDescent="0.25">
      <c r="A94" s="167" t="str">
        <f t="shared" si="1"/>
        <v>1123010001</v>
      </c>
      <c r="B94" s="182" t="str">
        <f>+'004'!A93</f>
        <v xml:space="preserve">      1123010001  FUNCIONARIOS Y EMPLEADOS</v>
      </c>
      <c r="C94" s="183">
        <f>+'004'!B93</f>
        <v>254769.58</v>
      </c>
      <c r="D94" s="183">
        <f>+'004'!C93</f>
        <v>1031866.02</v>
      </c>
      <c r="E94" s="183">
        <f>+'004'!D93</f>
        <v>-751928.83</v>
      </c>
      <c r="F94" s="183">
        <f>+'004'!E93</f>
        <v>534706.77</v>
      </c>
      <c r="G94" s="183">
        <f>+'004'!F93</f>
        <v>279937.19</v>
      </c>
    </row>
    <row r="95" spans="1:7" ht="15" x14ac:dyDescent="0.25">
      <c r="A95" s="167" t="str">
        <f t="shared" si="1"/>
        <v>1123010002</v>
      </c>
      <c r="B95" s="182" t="str">
        <f>+'004'!A94</f>
        <v xml:space="preserve">      1123010002  DEUDORES DIVERSOS</v>
      </c>
      <c r="C95" s="183">
        <f>+'004'!B94</f>
        <v>231599.32</v>
      </c>
      <c r="D95" s="183">
        <f>+'004'!C94</f>
        <v>34679.089999999997</v>
      </c>
      <c r="E95" s="183">
        <f>+'004'!D94</f>
        <v>-223249.66</v>
      </c>
      <c r="F95" s="183">
        <f>+'004'!E94</f>
        <v>43028.75</v>
      </c>
      <c r="G95" s="183">
        <f>+'004'!F94</f>
        <v>-188570.57</v>
      </c>
    </row>
    <row r="96" spans="1:7" ht="15" x14ac:dyDescent="0.25">
      <c r="A96" s="167" t="str">
        <f t="shared" si="1"/>
        <v>1123010003</v>
      </c>
      <c r="B96" s="182" t="str">
        <f>+'004'!A95</f>
        <v xml:space="preserve">      1123010003  DEUDORES A CORTO PLAZO</v>
      </c>
      <c r="C96" s="183">
        <f>+'004'!B95</f>
        <v>233179.11</v>
      </c>
      <c r="D96" s="183">
        <f>+'004'!C95</f>
        <v>233179.11</v>
      </c>
      <c r="E96" s="183">
        <f>+'004'!D95</f>
        <v>-466358.22</v>
      </c>
      <c r="F96" s="183">
        <f>+'004'!E95</f>
        <v>0</v>
      </c>
      <c r="G96" s="183">
        <f>+'004'!F95</f>
        <v>-233179.11</v>
      </c>
    </row>
    <row r="97" spans="1:7" ht="15" x14ac:dyDescent="0.25">
      <c r="A97" s="167" t="str">
        <f t="shared" si="1"/>
        <v>1123020001</v>
      </c>
      <c r="B97" s="182" t="str">
        <f>+'004'!A96</f>
        <v xml:space="preserve">      1123020001  DEUDORES DIVERSOS FA</v>
      </c>
      <c r="C97" s="183">
        <f>+'004'!B96</f>
        <v>2832448.9</v>
      </c>
      <c r="D97" s="183">
        <f>+'004'!C96</f>
        <v>596203.23</v>
      </c>
      <c r="E97" s="183">
        <f>+'004'!D96</f>
        <v>-3179741.67</v>
      </c>
      <c r="F97" s="183">
        <f>+'004'!E96</f>
        <v>248910.46</v>
      </c>
      <c r="G97" s="183">
        <f>+'004'!F96</f>
        <v>-2583538.44</v>
      </c>
    </row>
    <row r="98" spans="1:7" ht="15" x14ac:dyDescent="0.25">
      <c r="A98" s="167" t="str">
        <f t="shared" si="1"/>
        <v>1125</v>
      </c>
      <c r="B98" s="182" t="str">
        <f>+'004'!A97</f>
        <v>*     1125     Deudores por ant. de Tes. CP</v>
      </c>
      <c r="C98" s="183">
        <f>+'004'!B97</f>
        <v>174364.78</v>
      </c>
      <c r="D98" s="183">
        <f>+'004'!C97</f>
        <v>241026.55</v>
      </c>
      <c r="E98" s="183">
        <f>+'004'!D97</f>
        <v>-216884.17</v>
      </c>
      <c r="F98" s="183">
        <f>+'004'!E97</f>
        <v>198507.16</v>
      </c>
      <c r="G98" s="183">
        <f>+'004'!F97</f>
        <v>24142.38</v>
      </c>
    </row>
    <row r="99" spans="1:7" ht="15" x14ac:dyDescent="0.25">
      <c r="A99" s="167" t="str">
        <f t="shared" si="1"/>
        <v>1125001001</v>
      </c>
      <c r="B99" s="182" t="str">
        <f>+'004'!A98</f>
        <v xml:space="preserve">      1125001001  FONDO REVOLVENTE GUANAJUATO</v>
      </c>
      <c r="C99" s="183">
        <f>+'004'!B98</f>
        <v>26187</v>
      </c>
      <c r="D99" s="183">
        <f>+'004'!C98</f>
        <v>37082.46</v>
      </c>
      <c r="E99" s="183">
        <f>+'004'!D98</f>
        <v>-33269.46</v>
      </c>
      <c r="F99" s="183">
        <f>+'004'!E98</f>
        <v>30000</v>
      </c>
      <c r="G99" s="183">
        <f>+'004'!F98</f>
        <v>3813</v>
      </c>
    </row>
    <row r="100" spans="1:7" ht="15" x14ac:dyDescent="0.25">
      <c r="A100" s="167" t="str">
        <f t="shared" si="1"/>
        <v>1125002001</v>
      </c>
      <c r="B100" s="182" t="str">
        <f>+'004'!A99</f>
        <v xml:space="preserve">      1125002001  FONDO REVOLVENTE IRAPUATO</v>
      </c>
      <c r="C100" s="183">
        <f>+'004'!B99</f>
        <v>12043.07</v>
      </c>
      <c r="D100" s="183">
        <f>+'004'!C99</f>
        <v>48494.47</v>
      </c>
      <c r="E100" s="183">
        <f>+'004'!D99</f>
        <v>-39340.33</v>
      </c>
      <c r="F100" s="183">
        <f>+'004'!E99</f>
        <v>21197.21</v>
      </c>
      <c r="G100" s="183">
        <f>+'004'!F99</f>
        <v>9154.14</v>
      </c>
    </row>
    <row r="101" spans="1:7" ht="15" x14ac:dyDescent="0.25">
      <c r="A101" s="167" t="str">
        <f t="shared" si="1"/>
        <v>1125003001</v>
      </c>
      <c r="B101" s="182" t="str">
        <f>+'004'!A100</f>
        <v xml:space="preserve">      1125003001  FONDO REVOLVENTE LEON</v>
      </c>
      <c r="C101" s="183">
        <f>+'004'!B100</f>
        <v>21117</v>
      </c>
      <c r="D101" s="183">
        <f>+'004'!C100</f>
        <v>26736.41</v>
      </c>
      <c r="E101" s="183">
        <f>+'004'!D100</f>
        <v>-31403.87</v>
      </c>
      <c r="F101" s="183">
        <f>+'004'!E100</f>
        <v>16449.54</v>
      </c>
      <c r="G101" s="183">
        <f>+'004'!F100</f>
        <v>-4667.46</v>
      </c>
    </row>
    <row r="102" spans="1:7" ht="15" x14ac:dyDescent="0.25">
      <c r="A102" s="167" t="str">
        <f t="shared" si="1"/>
        <v>1125004001</v>
      </c>
      <c r="B102" s="182" t="str">
        <f>+'004'!A101</f>
        <v xml:space="preserve">      1125004001  FONDO REVOLVENTE CELAYA</v>
      </c>
      <c r="C102" s="183">
        <f>+'004'!B101</f>
        <v>14323.47</v>
      </c>
      <c r="D102" s="183">
        <f>+'004'!C101</f>
        <v>36039.74</v>
      </c>
      <c r="E102" s="183">
        <f>+'004'!D101</f>
        <v>-31674.97</v>
      </c>
      <c r="F102" s="183">
        <f>+'004'!E101</f>
        <v>18688.240000000002</v>
      </c>
      <c r="G102" s="183">
        <f>+'004'!F101</f>
        <v>4364.7700000000004</v>
      </c>
    </row>
    <row r="103" spans="1:7" ht="15" x14ac:dyDescent="0.25">
      <c r="A103" s="167" t="str">
        <f t="shared" si="1"/>
        <v>1125005001</v>
      </c>
      <c r="B103" s="182" t="str">
        <f>+'004'!A102</f>
        <v xml:space="preserve">      1125005001  FONDO REVOLVENTE SAN</v>
      </c>
      <c r="C103" s="183">
        <f>+'004'!B102</f>
        <v>12922.79</v>
      </c>
      <c r="D103" s="183">
        <f>+'004'!C102</f>
        <v>28488.46</v>
      </c>
      <c r="E103" s="183">
        <f>+'004'!D102</f>
        <v>-24239.08</v>
      </c>
      <c r="F103" s="183">
        <f>+'004'!E102</f>
        <v>17172.169999999998</v>
      </c>
      <c r="G103" s="183">
        <f>+'004'!F102</f>
        <v>4249.38</v>
      </c>
    </row>
    <row r="104" spans="1:7" ht="15" x14ac:dyDescent="0.25">
      <c r="A104" s="167" t="str">
        <f t="shared" si="1"/>
        <v>1125006001</v>
      </c>
      <c r="B104" s="182" t="str">
        <f>+'004'!A103</f>
        <v xml:space="preserve">      1125006001  FONDO REVOLVENTE CON</v>
      </c>
      <c r="C104" s="183">
        <f>+'004'!B103</f>
        <v>15000</v>
      </c>
      <c r="D104" s="183">
        <f>+'004'!C103</f>
        <v>4937.82</v>
      </c>
      <c r="E104" s="183">
        <f>+'004'!D103</f>
        <v>-4937.82</v>
      </c>
      <c r="F104" s="183">
        <f>+'004'!E103</f>
        <v>15000</v>
      </c>
      <c r="G104" s="183">
        <f>+'004'!F103</f>
        <v>0</v>
      </c>
    </row>
    <row r="105" spans="1:7" ht="15" x14ac:dyDescent="0.25">
      <c r="A105" s="167" t="str">
        <f t="shared" si="1"/>
        <v>1125007001</v>
      </c>
      <c r="B105" s="182" t="str">
        <f>+'004'!A104</f>
        <v xml:space="preserve">      1125007001  FONDO INFORMATICA</v>
      </c>
      <c r="C105" s="183">
        <f>+'004'!B104</f>
        <v>15000</v>
      </c>
      <c r="D105" s="183">
        <f>+'004'!C104</f>
        <v>0</v>
      </c>
      <c r="E105" s="183">
        <f>+'004'!D104</f>
        <v>0</v>
      </c>
      <c r="F105" s="183">
        <f>+'004'!E104</f>
        <v>15000</v>
      </c>
      <c r="G105" s="183">
        <f>+'004'!F104</f>
        <v>0</v>
      </c>
    </row>
    <row r="106" spans="1:7" ht="15" x14ac:dyDescent="0.25">
      <c r="A106" s="167" t="str">
        <f t="shared" si="1"/>
        <v>1125008001</v>
      </c>
      <c r="B106" s="182" t="str">
        <f>+'004'!A105</f>
        <v xml:space="preserve">      1125008001  FONDO REVOLVENTE INS</v>
      </c>
      <c r="C106" s="183">
        <f>+'004'!B105</f>
        <v>12771.45</v>
      </c>
      <c r="D106" s="183">
        <f>+'004'!C105</f>
        <v>28096.29</v>
      </c>
      <c r="E106" s="183">
        <f>+'004'!D105</f>
        <v>-20867.740000000002</v>
      </c>
      <c r="F106" s="183">
        <f>+'004'!E105</f>
        <v>20000</v>
      </c>
      <c r="G106" s="183">
        <f>+'004'!F105</f>
        <v>7228.55</v>
      </c>
    </row>
    <row r="107" spans="1:7" ht="15" x14ac:dyDescent="0.25">
      <c r="A107" s="167" t="str">
        <f t="shared" si="1"/>
        <v>1125009001</v>
      </c>
      <c r="B107" s="182" t="str">
        <f>+'004'!A106</f>
        <v xml:space="preserve">      1125009001  FONDO REVOLVENTE PRE</v>
      </c>
      <c r="C107" s="183">
        <f>+'004'!B106</f>
        <v>10000</v>
      </c>
      <c r="D107" s="183">
        <f>+'004'!C106</f>
        <v>0</v>
      </c>
      <c r="E107" s="183">
        <f>+'004'!D106</f>
        <v>0</v>
      </c>
      <c r="F107" s="183">
        <f>+'004'!E106</f>
        <v>10000</v>
      </c>
      <c r="G107" s="183">
        <f>+'004'!F106</f>
        <v>0</v>
      </c>
    </row>
    <row r="108" spans="1:7" ht="15" x14ac:dyDescent="0.25">
      <c r="A108" s="167" t="str">
        <f t="shared" si="1"/>
        <v>1125011001</v>
      </c>
      <c r="B108" s="182" t="str">
        <f>+'004'!A107</f>
        <v xml:space="preserve">      1125011001  FONDO REVOLVENTE D A</v>
      </c>
      <c r="C108" s="183">
        <f>+'004'!B107</f>
        <v>25000</v>
      </c>
      <c r="D108" s="183">
        <f>+'004'!C107</f>
        <v>27552.14</v>
      </c>
      <c r="E108" s="183">
        <f>+'004'!D107</f>
        <v>-27552.14</v>
      </c>
      <c r="F108" s="183">
        <f>+'004'!E107</f>
        <v>25000</v>
      </c>
      <c r="G108" s="183">
        <f>+'004'!F107</f>
        <v>0</v>
      </c>
    </row>
    <row r="109" spans="1:7" ht="15" x14ac:dyDescent="0.25">
      <c r="A109" s="167" t="str">
        <f t="shared" si="1"/>
        <v>1125012001</v>
      </c>
      <c r="B109" s="182" t="str">
        <f>+'004'!A108</f>
        <v xml:space="preserve">      1125012001  FONDO REVOLVENTE D S</v>
      </c>
      <c r="C109" s="183">
        <f>+'004'!B108</f>
        <v>10000</v>
      </c>
      <c r="D109" s="183">
        <f>+'004'!C108</f>
        <v>3598.76</v>
      </c>
      <c r="E109" s="183">
        <f>+'004'!D108</f>
        <v>-3598.76</v>
      </c>
      <c r="F109" s="183">
        <f>+'004'!E108</f>
        <v>10000</v>
      </c>
      <c r="G109" s="183">
        <f>+'004'!F108</f>
        <v>0</v>
      </c>
    </row>
    <row r="110" spans="1:7" ht="15" x14ac:dyDescent="0.25">
      <c r="A110" s="167" t="str">
        <f t="shared" si="1"/>
        <v>1129</v>
      </c>
      <c r="B110" s="182" t="str">
        <f>+'004'!A109</f>
        <v>*     1129     Otros Der. a recibir efvo./eq.</v>
      </c>
      <c r="C110" s="183">
        <f>+'004'!B109</f>
        <v>0</v>
      </c>
      <c r="D110" s="183">
        <f>+'004'!C109</f>
        <v>0</v>
      </c>
      <c r="E110" s="183">
        <f>+'004'!D109</f>
        <v>0</v>
      </c>
      <c r="F110" s="183">
        <f>+'004'!E109</f>
        <v>0</v>
      </c>
      <c r="G110" s="183">
        <f>+'004'!F109</f>
        <v>0</v>
      </c>
    </row>
    <row r="111" spans="1:7" ht="15" x14ac:dyDescent="0.25">
      <c r="A111" s="167" t="str">
        <f t="shared" si="1"/>
        <v>1129010001</v>
      </c>
      <c r="B111" s="182" t="str">
        <f>+'004'!A110</f>
        <v xml:space="preserve">      1129010001  OTROS DEUDORES</v>
      </c>
      <c r="C111" s="183">
        <f>+'004'!B110</f>
        <v>0</v>
      </c>
      <c r="D111" s="183">
        <f>+'004'!C110</f>
        <v>0</v>
      </c>
      <c r="E111" s="183">
        <f>+'004'!D110</f>
        <v>0</v>
      </c>
      <c r="F111" s="183">
        <f>+'004'!E110</f>
        <v>0</v>
      </c>
      <c r="G111" s="183">
        <f>+'004'!F110</f>
        <v>0</v>
      </c>
    </row>
    <row r="112" spans="1:7" ht="15" x14ac:dyDescent="0.25">
      <c r="A112" s="167" t="str">
        <f t="shared" si="1"/>
        <v>1130</v>
      </c>
      <c r="B112" s="182" t="str">
        <f>+'004'!A111</f>
        <v>**    1130     Der. a recibir bienes/servicio</v>
      </c>
      <c r="C112" s="183">
        <f>+'004'!B111</f>
        <v>15842568.01</v>
      </c>
      <c r="D112" s="183">
        <f>+'004'!C111</f>
        <v>482382.57</v>
      </c>
      <c r="E112" s="183">
        <f>+'004'!D111</f>
        <v>-7714981.7599999998</v>
      </c>
      <c r="F112" s="183">
        <f>+'004'!E111</f>
        <v>8609968.8200000003</v>
      </c>
      <c r="G112" s="183">
        <f>+'004'!F111</f>
        <v>-7232599.1900000004</v>
      </c>
    </row>
    <row r="113" spans="1:7" ht="15" x14ac:dyDescent="0.25">
      <c r="A113" s="167" t="str">
        <f t="shared" si="1"/>
        <v>1131</v>
      </c>
      <c r="B113" s="182" t="str">
        <f>+'004'!A112</f>
        <v>*     1131     Ant. a prov. por adq. de biene</v>
      </c>
      <c r="C113" s="183">
        <f>+'004'!B112</f>
        <v>0</v>
      </c>
      <c r="D113" s="183">
        <f>+'004'!C112</f>
        <v>118955.53</v>
      </c>
      <c r="E113" s="183">
        <f>+'004'!D112</f>
        <v>0</v>
      </c>
      <c r="F113" s="183">
        <f>+'004'!E112</f>
        <v>118955.53</v>
      </c>
      <c r="G113" s="183">
        <f>+'004'!F112</f>
        <v>118955.53</v>
      </c>
    </row>
    <row r="114" spans="1:7" ht="15" x14ac:dyDescent="0.25">
      <c r="A114" s="167" t="str">
        <f t="shared" si="1"/>
        <v>1131000001</v>
      </c>
      <c r="B114" s="182" t="str">
        <f>+'004'!A113</f>
        <v xml:space="preserve">      1131000001  ANTICIPO A PROVEEDOR</v>
      </c>
      <c r="C114" s="183">
        <f>+'004'!B113</f>
        <v>0</v>
      </c>
      <c r="D114" s="183">
        <f>+'004'!C113</f>
        <v>118955.53</v>
      </c>
      <c r="E114" s="183">
        <f>+'004'!D113</f>
        <v>0</v>
      </c>
      <c r="F114" s="183">
        <f>+'004'!E113</f>
        <v>118955.53</v>
      </c>
      <c r="G114" s="183">
        <f>+'004'!F113</f>
        <v>118955.53</v>
      </c>
    </row>
    <row r="115" spans="1:7" ht="15" x14ac:dyDescent="0.25">
      <c r="A115" s="167" t="str">
        <f t="shared" si="1"/>
        <v>1132</v>
      </c>
      <c r="B115" s="182" t="str">
        <f>+'004'!A114</f>
        <v>*     1132     Ant. a prov. por adq. de biene</v>
      </c>
      <c r="C115" s="183">
        <f>+'004'!B114</f>
        <v>0</v>
      </c>
      <c r="D115" s="183">
        <f>+'004'!C114</f>
        <v>0</v>
      </c>
      <c r="E115" s="183">
        <f>+'004'!D114</f>
        <v>0</v>
      </c>
      <c r="F115" s="183">
        <f>+'004'!E114</f>
        <v>0</v>
      </c>
      <c r="G115" s="183">
        <f>+'004'!F114</f>
        <v>0</v>
      </c>
    </row>
    <row r="116" spans="1:7" ht="15" x14ac:dyDescent="0.25">
      <c r="A116" s="167" t="str">
        <f t="shared" si="1"/>
        <v>1132000001</v>
      </c>
      <c r="B116" s="182" t="str">
        <f>+'004'!A115</f>
        <v xml:space="preserve">      1132000001  ANTICIPO A PROVEEDOR</v>
      </c>
      <c r="C116" s="183">
        <f>+'004'!B115</f>
        <v>0</v>
      </c>
      <c r="D116" s="183">
        <f>+'004'!C115</f>
        <v>0</v>
      </c>
      <c r="E116" s="183">
        <f>+'004'!D115</f>
        <v>0</v>
      </c>
      <c r="F116" s="183">
        <f>+'004'!E115</f>
        <v>0</v>
      </c>
      <c r="G116" s="183">
        <f>+'004'!F115</f>
        <v>0</v>
      </c>
    </row>
    <row r="117" spans="1:7" ht="15" x14ac:dyDescent="0.25">
      <c r="A117" s="167" t="str">
        <f t="shared" si="1"/>
        <v>1134</v>
      </c>
      <c r="B117" s="182" t="str">
        <f>+'004'!A116</f>
        <v>*     1134     Ant. a contratistas por OP</v>
      </c>
      <c r="C117" s="183">
        <f>+'004'!B116</f>
        <v>15842568.01</v>
      </c>
      <c r="D117" s="183">
        <f>+'004'!C116</f>
        <v>363427.04</v>
      </c>
      <c r="E117" s="183">
        <f>+'004'!D116</f>
        <v>-7714981.7599999998</v>
      </c>
      <c r="F117" s="183">
        <f>+'004'!E116</f>
        <v>8491013.2899999991</v>
      </c>
      <c r="G117" s="183">
        <f>+'004'!F116</f>
        <v>-7351554.7199999997</v>
      </c>
    </row>
    <row r="118" spans="1:7" ht="15" x14ac:dyDescent="0.25">
      <c r="A118" s="167" t="str">
        <f t="shared" si="1"/>
        <v>1134000001</v>
      </c>
      <c r="B118" s="182" t="str">
        <f>+'004'!A117</f>
        <v xml:space="preserve">      1134000001  ANTICIPO A CONTRATIS</v>
      </c>
      <c r="C118" s="183">
        <f>+'004'!B117</f>
        <v>15842568.01</v>
      </c>
      <c r="D118" s="183">
        <f>+'004'!C117</f>
        <v>363427.04</v>
      </c>
      <c r="E118" s="183">
        <f>+'004'!D117</f>
        <v>-7714981.7599999998</v>
      </c>
      <c r="F118" s="183">
        <f>+'004'!E117</f>
        <v>8491013.2899999991</v>
      </c>
      <c r="G118" s="183">
        <f>+'004'!F117</f>
        <v>-7351554.7199999997</v>
      </c>
    </row>
    <row r="119" spans="1:7" ht="15" x14ac:dyDescent="0.25">
      <c r="A119" s="167" t="str">
        <f t="shared" si="1"/>
        <v>1150</v>
      </c>
      <c r="B119" s="182" t="str">
        <f>+'004'!A118</f>
        <v>**    1150     Almacenes</v>
      </c>
      <c r="C119" s="183">
        <f>+'004'!B118</f>
        <v>11114091.390000001</v>
      </c>
      <c r="D119" s="183">
        <f>+'004'!C118</f>
        <v>1446948.92</v>
      </c>
      <c r="E119" s="183">
        <f>+'004'!D118</f>
        <v>-1464586.56</v>
      </c>
      <c r="F119" s="183">
        <f>+'004'!E118</f>
        <v>11096453.75</v>
      </c>
      <c r="G119" s="183">
        <f>+'004'!F118</f>
        <v>-17637.64</v>
      </c>
    </row>
    <row r="120" spans="1:7" ht="15" x14ac:dyDescent="0.25">
      <c r="A120" s="167" t="str">
        <f t="shared" si="1"/>
        <v>1151</v>
      </c>
      <c r="B120" s="182" t="str">
        <f>+'004'!A119</f>
        <v>*     1151     Almacén de Mat. y Suministros</v>
      </c>
      <c r="C120" s="183">
        <f>+'004'!B119</f>
        <v>11114091.390000001</v>
      </c>
      <c r="D120" s="183">
        <f>+'004'!C119</f>
        <v>1446948.92</v>
      </c>
      <c r="E120" s="183">
        <f>+'004'!D119</f>
        <v>-1464586.56</v>
      </c>
      <c r="F120" s="183">
        <f>+'004'!E119</f>
        <v>11096453.75</v>
      </c>
      <c r="G120" s="183">
        <f>+'004'!F119</f>
        <v>-17637.64</v>
      </c>
    </row>
    <row r="121" spans="1:7" ht="15" x14ac:dyDescent="0.25">
      <c r="A121" s="167" t="str">
        <f t="shared" si="1"/>
        <v>1151102100</v>
      </c>
      <c r="B121" s="182" t="str">
        <f>+'004'!A120</f>
        <v xml:space="preserve">      1151102100  MATERIALES DE ADMINI</v>
      </c>
      <c r="C121" s="183">
        <f>+'004'!B120</f>
        <v>10648860.74</v>
      </c>
      <c r="D121" s="183">
        <f>+'004'!C120</f>
        <v>1283567.1000000001</v>
      </c>
      <c r="E121" s="183">
        <f>+'004'!D120</f>
        <v>-1310023.96</v>
      </c>
      <c r="F121" s="183">
        <f>+'004'!E120</f>
        <v>10622403.880000001</v>
      </c>
      <c r="G121" s="183">
        <f>+'004'!F120</f>
        <v>-26456.86</v>
      </c>
    </row>
    <row r="122" spans="1:7" ht="15" x14ac:dyDescent="0.25">
      <c r="A122" s="167" t="str">
        <f t="shared" si="1"/>
        <v>1151302400</v>
      </c>
      <c r="B122" s="182" t="str">
        <f>+'004'!A121</f>
        <v xml:space="preserve">      1151302400  MATERIALES Y ARTICUL</v>
      </c>
      <c r="C122" s="183">
        <f>+'004'!B121</f>
        <v>446480.65</v>
      </c>
      <c r="D122" s="183">
        <f>+'004'!C121</f>
        <v>31341.8</v>
      </c>
      <c r="E122" s="183">
        <f>+'004'!D121</f>
        <v>-22710.5</v>
      </c>
      <c r="F122" s="183">
        <f>+'004'!E121</f>
        <v>455111.95</v>
      </c>
      <c r="G122" s="183">
        <f>+'004'!F121</f>
        <v>8631.2999999999993</v>
      </c>
    </row>
    <row r="123" spans="1:7" ht="15" x14ac:dyDescent="0.25">
      <c r="A123" s="167" t="str">
        <f t="shared" si="1"/>
        <v>1151402500</v>
      </c>
      <c r="B123" s="182" t="str">
        <f>+'004'!A122</f>
        <v xml:space="preserve">      1151402500  PRODUCTOS QUIMICOS</v>
      </c>
      <c r="C123" s="183">
        <f>+'004'!B122</f>
        <v>18750</v>
      </c>
      <c r="D123" s="183">
        <f>+'004'!C122</f>
        <v>2640</v>
      </c>
      <c r="E123" s="183">
        <f>+'004'!D122</f>
        <v>-2640</v>
      </c>
      <c r="F123" s="183">
        <f>+'004'!E122</f>
        <v>18750</v>
      </c>
      <c r="G123" s="183">
        <f>+'004'!F122</f>
        <v>0</v>
      </c>
    </row>
    <row r="124" spans="1:7" ht="15" x14ac:dyDescent="0.25">
      <c r="A124" s="167" t="str">
        <f t="shared" si="1"/>
        <v>1151602700</v>
      </c>
      <c r="B124" s="182" t="str">
        <f>+'004'!A123</f>
        <v xml:space="preserve">      1151602700  VESTUARIO,UNIFORMES</v>
      </c>
      <c r="C124" s="183">
        <f>+'004'!B123</f>
        <v>0</v>
      </c>
      <c r="D124" s="183">
        <f>+'004'!C123</f>
        <v>29532.12</v>
      </c>
      <c r="E124" s="183">
        <f>+'004'!D123</f>
        <v>-29344.2</v>
      </c>
      <c r="F124" s="183">
        <f>+'004'!E123</f>
        <v>187.92</v>
      </c>
      <c r="G124" s="183">
        <f>+'004'!F123</f>
        <v>187.92</v>
      </c>
    </row>
    <row r="125" spans="1:7" ht="15" x14ac:dyDescent="0.25">
      <c r="A125" s="167" t="str">
        <f t="shared" si="1"/>
        <v>1151802900</v>
      </c>
      <c r="B125" s="182" t="str">
        <f>+'004'!A124</f>
        <v xml:space="preserve">      1151802900  HERRAMIENTAS, REFACC</v>
      </c>
      <c r="C125" s="183">
        <f>+'004'!B124</f>
        <v>0</v>
      </c>
      <c r="D125" s="183">
        <f>+'004'!C124</f>
        <v>99867.9</v>
      </c>
      <c r="E125" s="183">
        <f>+'004'!D124</f>
        <v>-99867.9</v>
      </c>
      <c r="F125" s="183">
        <f>+'004'!E124</f>
        <v>0</v>
      </c>
      <c r="G125" s="183">
        <f>+'004'!F124</f>
        <v>0</v>
      </c>
    </row>
    <row r="126" spans="1:7" ht="15" x14ac:dyDescent="0.25">
      <c r="A126" s="167" t="str">
        <f t="shared" si="1"/>
        <v>1200</v>
      </c>
      <c r="B126" s="182" t="str">
        <f>+'004'!A125</f>
        <v>***   1200     Activo No Circulante</v>
      </c>
      <c r="C126" s="183">
        <f>+'004'!B125</f>
        <v>1535999118.27</v>
      </c>
      <c r="D126" s="183">
        <f>+'004'!C125</f>
        <v>22138466.809999999</v>
      </c>
      <c r="E126" s="183">
        <f>+'004'!D125</f>
        <v>-15180472.640000001</v>
      </c>
      <c r="F126" s="183">
        <f>+'004'!E125</f>
        <v>1542957112.4400001</v>
      </c>
      <c r="G126" s="183">
        <f>+'004'!F125</f>
        <v>6957994.1699999999</v>
      </c>
    </row>
    <row r="127" spans="1:7" ht="15" x14ac:dyDescent="0.25">
      <c r="A127" s="167" t="str">
        <f t="shared" si="1"/>
        <v>1220</v>
      </c>
      <c r="B127" s="182" t="str">
        <f>+'004'!A126</f>
        <v>**    1220     Derechos a recibir efvo/eq.</v>
      </c>
      <c r="C127" s="183">
        <f>+'004'!B126</f>
        <v>595022</v>
      </c>
      <c r="D127" s="183">
        <f>+'004'!C126</f>
        <v>14642</v>
      </c>
      <c r="E127" s="183">
        <f>+'004'!D126</f>
        <v>0</v>
      </c>
      <c r="F127" s="183">
        <f>+'004'!E126</f>
        <v>609664</v>
      </c>
      <c r="G127" s="183">
        <f>+'004'!F126</f>
        <v>14642</v>
      </c>
    </row>
    <row r="128" spans="1:7" ht="15" x14ac:dyDescent="0.25">
      <c r="A128" s="167" t="str">
        <f t="shared" si="1"/>
        <v>1229</v>
      </c>
      <c r="B128" s="182" t="str">
        <f>+'004'!A127</f>
        <v>*     1229     Otros Der. a recibir efvo/eq.</v>
      </c>
      <c r="C128" s="183">
        <f>+'004'!B127</f>
        <v>595022</v>
      </c>
      <c r="D128" s="183">
        <f>+'004'!C127</f>
        <v>14642</v>
      </c>
      <c r="E128" s="183">
        <f>+'004'!D127</f>
        <v>0</v>
      </c>
      <c r="F128" s="183">
        <f>+'004'!E127</f>
        <v>609664</v>
      </c>
      <c r="G128" s="183">
        <f>+'004'!F127</f>
        <v>14642</v>
      </c>
    </row>
    <row r="129" spans="1:7" ht="15" x14ac:dyDescent="0.25">
      <c r="A129" s="167" t="str">
        <f t="shared" si="1"/>
        <v>1229000001</v>
      </c>
      <c r="B129" s="182" t="str">
        <f>+'004'!A128</f>
        <v xml:space="preserve">      1229000001  DEPOSITOS GARANTIA</v>
      </c>
      <c r="C129" s="183">
        <f>+'004'!B128</f>
        <v>595022</v>
      </c>
      <c r="D129" s="183">
        <f>+'004'!C128</f>
        <v>14642</v>
      </c>
      <c r="E129" s="183">
        <f>+'004'!D128</f>
        <v>0</v>
      </c>
      <c r="F129" s="183">
        <f>+'004'!E128</f>
        <v>609664</v>
      </c>
      <c r="G129" s="183">
        <f>+'004'!F128</f>
        <v>14642</v>
      </c>
    </row>
    <row r="130" spans="1:7" ht="15" x14ac:dyDescent="0.25">
      <c r="A130" s="167" t="str">
        <f t="shared" si="1"/>
        <v>1230</v>
      </c>
      <c r="B130" s="182" t="str">
        <f>+'004'!A129</f>
        <v>**    1230     Bienes Inmuebles, Infr. y Cons</v>
      </c>
      <c r="C130" s="183">
        <f>+'004'!B129</f>
        <v>1551272561.1600001</v>
      </c>
      <c r="D130" s="183">
        <f>+'004'!C129</f>
        <v>21372402.850000001</v>
      </c>
      <c r="E130" s="183">
        <f>+'004'!D129</f>
        <v>-5397710.5300000003</v>
      </c>
      <c r="F130" s="183">
        <f>+'004'!E129</f>
        <v>1567247253.48</v>
      </c>
      <c r="G130" s="183">
        <f>+'004'!F129</f>
        <v>15974692.32</v>
      </c>
    </row>
    <row r="131" spans="1:7" ht="15" x14ac:dyDescent="0.25">
      <c r="A131" s="167" t="str">
        <f t="shared" ref="A131:A194" si="2">IF(LEFT(B131,1)=" ",MID(B131,7,10),MID(B131,7,4))</f>
        <v>1231</v>
      </c>
      <c r="B131" s="182" t="str">
        <f>+'004'!A130</f>
        <v>*     1231     Terrenos</v>
      </c>
      <c r="C131" s="183">
        <f>+'004'!B130</f>
        <v>209996266.44</v>
      </c>
      <c r="D131" s="183">
        <f>+'004'!C130</f>
        <v>0</v>
      </c>
      <c r="E131" s="183">
        <f>+'004'!D130</f>
        <v>0</v>
      </c>
      <c r="F131" s="183">
        <f>+'004'!E130</f>
        <v>209996266.44</v>
      </c>
      <c r="G131" s="183">
        <f>+'004'!F130</f>
        <v>0</v>
      </c>
    </row>
    <row r="132" spans="1:7" ht="15" x14ac:dyDescent="0.25">
      <c r="A132" s="167" t="str">
        <f t="shared" si="2"/>
        <v>1231005811</v>
      </c>
      <c r="B132" s="182" t="str">
        <f>+'004'!A131</f>
        <v xml:space="preserve">      1231005811  TERRENOS</v>
      </c>
      <c r="C132" s="183">
        <f>+'004'!B131</f>
        <v>209996266.44</v>
      </c>
      <c r="D132" s="183">
        <f>+'004'!C131</f>
        <v>0</v>
      </c>
      <c r="E132" s="183">
        <f>+'004'!D131</f>
        <v>0</v>
      </c>
      <c r="F132" s="183">
        <f>+'004'!E131</f>
        <v>209996266.44</v>
      </c>
      <c r="G132" s="183">
        <f>+'004'!F131</f>
        <v>0</v>
      </c>
    </row>
    <row r="133" spans="1:7" ht="15" x14ac:dyDescent="0.25">
      <c r="A133" s="167" t="str">
        <f t="shared" si="2"/>
        <v>1233</v>
      </c>
      <c r="B133" s="182" t="str">
        <f>+'004'!A132</f>
        <v>*     1233     Edificios no habitacionales</v>
      </c>
      <c r="C133" s="183">
        <f>+'004'!B132</f>
        <v>1075480983.03</v>
      </c>
      <c r="D133" s="183">
        <f>+'004'!C132</f>
        <v>5397710.5300000003</v>
      </c>
      <c r="E133" s="183">
        <f>+'004'!D132</f>
        <v>0</v>
      </c>
      <c r="F133" s="183">
        <f>+'004'!E132</f>
        <v>1080878693.5599999</v>
      </c>
      <c r="G133" s="183">
        <f>+'004'!F132</f>
        <v>5397710.5300000003</v>
      </c>
    </row>
    <row r="134" spans="1:7" ht="15" x14ac:dyDescent="0.25">
      <c r="A134" s="167" t="str">
        <f t="shared" si="2"/>
        <v>1233005831</v>
      </c>
      <c r="B134" s="182" t="str">
        <f>+'004'!A133</f>
        <v xml:space="preserve">      1233005831  EDIFICIOS NO HABITACIONALES</v>
      </c>
      <c r="C134" s="183">
        <f>+'004'!B133</f>
        <v>1075480983.03</v>
      </c>
      <c r="D134" s="183">
        <f>+'004'!C133</f>
        <v>5397710.5300000003</v>
      </c>
      <c r="E134" s="183">
        <f>+'004'!D133</f>
        <v>0</v>
      </c>
      <c r="F134" s="183">
        <f>+'004'!E133</f>
        <v>1080878693.5599999</v>
      </c>
      <c r="G134" s="183">
        <f>+'004'!F133</f>
        <v>5397710.5300000003</v>
      </c>
    </row>
    <row r="135" spans="1:7" ht="15" x14ac:dyDescent="0.25">
      <c r="A135" s="167" t="str">
        <f t="shared" si="2"/>
        <v>1236</v>
      </c>
      <c r="B135" s="182" t="str">
        <f>+'004'!A134</f>
        <v>*     1236     Constr./Proc. Bienes Propios</v>
      </c>
      <c r="C135" s="183">
        <f>+'004'!B134</f>
        <v>265795311.69</v>
      </c>
      <c r="D135" s="183">
        <f>+'004'!C134</f>
        <v>15974692.32</v>
      </c>
      <c r="E135" s="183">
        <f>+'004'!D134</f>
        <v>-5397710.5300000003</v>
      </c>
      <c r="F135" s="183">
        <f>+'004'!E134</f>
        <v>276372293.48000002</v>
      </c>
      <c r="G135" s="183">
        <f>+'004'!F134</f>
        <v>10576981.789999999</v>
      </c>
    </row>
    <row r="136" spans="1:7" ht="15" x14ac:dyDescent="0.25">
      <c r="A136" s="167" t="str">
        <f t="shared" si="2"/>
        <v>1236206221</v>
      </c>
      <c r="B136" s="182" t="str">
        <f>+'004'!A135</f>
        <v xml:space="preserve">      1236206221  CONSTRUCCIONES EN PROCESO</v>
      </c>
      <c r="C136" s="183">
        <f>+'004'!B135</f>
        <v>265795311.69</v>
      </c>
      <c r="D136" s="183">
        <f>+'004'!C135</f>
        <v>15974692.32</v>
      </c>
      <c r="E136" s="183">
        <f>+'004'!D135</f>
        <v>-5397710.5300000003</v>
      </c>
      <c r="F136" s="183">
        <f>+'004'!E135</f>
        <v>276372293.48000002</v>
      </c>
      <c r="G136" s="183">
        <f>+'004'!F135</f>
        <v>10576981.789999999</v>
      </c>
    </row>
    <row r="137" spans="1:7" ht="15" x14ac:dyDescent="0.25">
      <c r="A137" s="167" t="str">
        <f t="shared" si="2"/>
        <v>1240</v>
      </c>
      <c r="B137" s="182" t="str">
        <f>+'004'!A136</f>
        <v>**    1240     Bienes Muebles</v>
      </c>
      <c r="C137" s="183">
        <f>+'004'!B136</f>
        <v>420634503.25999999</v>
      </c>
      <c r="D137" s="183">
        <f>+'004'!C136</f>
        <v>637186.69999999995</v>
      </c>
      <c r="E137" s="183">
        <f>+'004'!D136</f>
        <v>-286710.59999999998</v>
      </c>
      <c r="F137" s="183">
        <f>+'004'!E136</f>
        <v>420984979.36000001</v>
      </c>
      <c r="G137" s="183">
        <f>+'004'!F136</f>
        <v>350476.1</v>
      </c>
    </row>
    <row r="138" spans="1:7" ht="15" x14ac:dyDescent="0.25">
      <c r="A138" s="167" t="str">
        <f t="shared" si="2"/>
        <v>1241</v>
      </c>
      <c r="B138" s="182" t="str">
        <f>+'004'!A137</f>
        <v>*     1241     Mobiliario y Eq. de Admon.</v>
      </c>
      <c r="C138" s="183">
        <f>+'004'!B137</f>
        <v>321189928.75999999</v>
      </c>
      <c r="D138" s="183">
        <f>+'004'!C137</f>
        <v>50759.88</v>
      </c>
      <c r="E138" s="183">
        <f>+'004'!D137</f>
        <v>-12583.58</v>
      </c>
      <c r="F138" s="183">
        <f>+'004'!E137</f>
        <v>321228105.06</v>
      </c>
      <c r="G138" s="183">
        <f>+'004'!F137</f>
        <v>38176.300000000003</v>
      </c>
    </row>
    <row r="139" spans="1:7" ht="15" x14ac:dyDescent="0.25">
      <c r="A139" s="167" t="str">
        <f t="shared" si="2"/>
        <v>1241105111</v>
      </c>
      <c r="B139" s="182" t="str">
        <f>+'004'!A138</f>
        <v xml:space="preserve">      1241105111  MUEBLES DE OFICINA Y</v>
      </c>
      <c r="C139" s="183">
        <f>+'004'!B138</f>
        <v>100363191.64</v>
      </c>
      <c r="D139" s="183">
        <f>+'004'!C138</f>
        <v>39125.300000000003</v>
      </c>
      <c r="E139" s="183">
        <f>+'004'!D138</f>
        <v>-949</v>
      </c>
      <c r="F139" s="183">
        <f>+'004'!E138</f>
        <v>100401367.94</v>
      </c>
      <c r="G139" s="183">
        <f>+'004'!F138</f>
        <v>38176.300000000003</v>
      </c>
    </row>
    <row r="140" spans="1:7" ht="15" x14ac:dyDescent="0.25">
      <c r="A140" s="167" t="str">
        <f t="shared" si="2"/>
        <v>1241305151</v>
      </c>
      <c r="B140" s="182" t="str">
        <f>+'004'!A139</f>
        <v xml:space="preserve">      1241305151  EQUIPO DE COMPUTO Y</v>
      </c>
      <c r="C140" s="183">
        <f>+'004'!B139</f>
        <v>120991610.56999999</v>
      </c>
      <c r="D140" s="183">
        <f>+'004'!C139</f>
        <v>11634.58</v>
      </c>
      <c r="E140" s="183">
        <f>+'004'!D139</f>
        <v>-11634.58</v>
      </c>
      <c r="F140" s="183">
        <f>+'004'!E139</f>
        <v>120991610.56999999</v>
      </c>
      <c r="G140" s="183">
        <f>+'004'!F139</f>
        <v>0</v>
      </c>
    </row>
    <row r="141" spans="1:7" ht="15" x14ac:dyDescent="0.25">
      <c r="A141" s="167" t="str">
        <f t="shared" si="2"/>
        <v>1241905191</v>
      </c>
      <c r="B141" s="182" t="str">
        <f>+'004'!A140</f>
        <v xml:space="preserve">      1241905191  OTROS MOBILIARIOS Y</v>
      </c>
      <c r="C141" s="183">
        <f>+'004'!B140</f>
        <v>99835126.549999997</v>
      </c>
      <c r="D141" s="183">
        <f>+'004'!C140</f>
        <v>0</v>
      </c>
      <c r="E141" s="183">
        <f>+'004'!D140</f>
        <v>0</v>
      </c>
      <c r="F141" s="183">
        <f>+'004'!E140</f>
        <v>99835126.549999997</v>
      </c>
      <c r="G141" s="183">
        <f>+'004'!F140</f>
        <v>0</v>
      </c>
    </row>
    <row r="142" spans="1:7" ht="15" x14ac:dyDescent="0.25">
      <c r="A142" s="167" t="str">
        <f t="shared" si="2"/>
        <v>1243</v>
      </c>
      <c r="B142" s="182" t="str">
        <f>+'004'!A141</f>
        <v>*     1243     Eq. e Instr. Médico y de Lab.</v>
      </c>
      <c r="C142" s="183">
        <f>+'004'!B141</f>
        <v>48470</v>
      </c>
      <c r="D142" s="183">
        <f>+'004'!C141</f>
        <v>0</v>
      </c>
      <c r="E142" s="183">
        <f>+'004'!D141</f>
        <v>0</v>
      </c>
      <c r="F142" s="183">
        <f>+'004'!E141</f>
        <v>48470</v>
      </c>
      <c r="G142" s="183">
        <f>+'004'!F141</f>
        <v>0</v>
      </c>
    </row>
    <row r="143" spans="1:7" ht="15" x14ac:dyDescent="0.25">
      <c r="A143" s="167" t="str">
        <f t="shared" si="2"/>
        <v>1243105311</v>
      </c>
      <c r="B143" s="182" t="str">
        <f>+'004'!A142</f>
        <v xml:space="preserve">      1243105311  EQUIPO MEDICO</v>
      </c>
      <c r="C143" s="183">
        <f>+'004'!B142</f>
        <v>48470</v>
      </c>
      <c r="D143" s="183">
        <f>+'004'!C142</f>
        <v>0</v>
      </c>
      <c r="E143" s="183">
        <f>+'004'!D142</f>
        <v>0</v>
      </c>
      <c r="F143" s="183">
        <f>+'004'!E142</f>
        <v>48470</v>
      </c>
      <c r="G143" s="183">
        <f>+'004'!F142</f>
        <v>0</v>
      </c>
    </row>
    <row r="144" spans="1:7" ht="15" x14ac:dyDescent="0.25">
      <c r="A144" s="167" t="str">
        <f t="shared" si="2"/>
        <v>1244</v>
      </c>
      <c r="B144" s="182" t="str">
        <f>+'004'!A143</f>
        <v>*     1244     Equipo de Transporte</v>
      </c>
      <c r="C144" s="183">
        <f>+'004'!B143</f>
        <v>87216744.890000001</v>
      </c>
      <c r="D144" s="183">
        <f>+'004'!C143</f>
        <v>496800</v>
      </c>
      <c r="E144" s="183">
        <f>+'004'!D143</f>
        <v>-239200</v>
      </c>
      <c r="F144" s="183">
        <f>+'004'!E143</f>
        <v>87474344.890000001</v>
      </c>
      <c r="G144" s="183">
        <f>+'004'!F143</f>
        <v>257600</v>
      </c>
    </row>
    <row r="145" spans="1:7" ht="15" x14ac:dyDescent="0.25">
      <c r="A145" s="167" t="str">
        <f t="shared" si="2"/>
        <v>1244105411</v>
      </c>
      <c r="B145" s="182" t="str">
        <f>+'004'!A144</f>
        <v xml:space="preserve">      1244105411  AUTOM#VILES Y EQUIPO</v>
      </c>
      <c r="C145" s="183">
        <f>+'004'!B144</f>
        <v>87062444.890000001</v>
      </c>
      <c r="D145" s="183">
        <f>+'004'!C144</f>
        <v>0</v>
      </c>
      <c r="E145" s="183">
        <f>+'004'!D144</f>
        <v>0</v>
      </c>
      <c r="F145" s="183">
        <f>+'004'!E144</f>
        <v>87062444.890000001</v>
      </c>
      <c r="G145" s="183">
        <f>+'004'!F144</f>
        <v>0</v>
      </c>
    </row>
    <row r="146" spans="1:7" ht="15" x14ac:dyDescent="0.25">
      <c r="A146" s="167" t="str">
        <f t="shared" si="2"/>
        <v>1244905491</v>
      </c>
      <c r="B146" s="182" t="str">
        <f>+'004'!A145</f>
        <v xml:space="preserve">      1244905491  OTROS EQUIPOS DE TRANSPORTE</v>
      </c>
      <c r="C146" s="183">
        <f>+'004'!B145</f>
        <v>154300</v>
      </c>
      <c r="D146" s="183">
        <f>+'004'!C145</f>
        <v>496800</v>
      </c>
      <c r="E146" s="183">
        <f>+'004'!D145</f>
        <v>-239200</v>
      </c>
      <c r="F146" s="183">
        <f>+'004'!E145</f>
        <v>411900</v>
      </c>
      <c r="G146" s="183">
        <f>+'004'!F145</f>
        <v>257600</v>
      </c>
    </row>
    <row r="147" spans="1:7" ht="15" x14ac:dyDescent="0.25">
      <c r="A147" s="167" t="str">
        <f t="shared" si="2"/>
        <v>1246</v>
      </c>
      <c r="B147" s="182" t="str">
        <f>+'004'!A146</f>
        <v>*     1246     Maquinaria, otros Eq. y Herr.</v>
      </c>
      <c r="C147" s="183">
        <f>+'004'!B146</f>
        <v>12179359.609999999</v>
      </c>
      <c r="D147" s="183">
        <f>+'004'!C146</f>
        <v>89626.82</v>
      </c>
      <c r="E147" s="183">
        <f>+'004'!D146</f>
        <v>-34927.019999999997</v>
      </c>
      <c r="F147" s="183">
        <f>+'004'!E146</f>
        <v>12234059.41</v>
      </c>
      <c r="G147" s="183">
        <f>+'004'!F146</f>
        <v>54699.8</v>
      </c>
    </row>
    <row r="148" spans="1:7" ht="15" x14ac:dyDescent="0.25">
      <c r="A148" s="167" t="str">
        <f t="shared" si="2"/>
        <v>1246405641</v>
      </c>
      <c r="B148" s="182" t="str">
        <f>+'004'!A147</f>
        <v xml:space="preserve">      1246405641  SISTEMA DE AIRE ACON</v>
      </c>
      <c r="C148" s="183">
        <f>+'004'!B147</f>
        <v>1463390.35</v>
      </c>
      <c r="D148" s="183">
        <f>+'004'!C147</f>
        <v>15892</v>
      </c>
      <c r="E148" s="183">
        <f>+'004'!D147</f>
        <v>0</v>
      </c>
      <c r="F148" s="183">
        <f>+'004'!E147</f>
        <v>1479282.35</v>
      </c>
      <c r="G148" s="183">
        <f>+'004'!F147</f>
        <v>15892</v>
      </c>
    </row>
    <row r="149" spans="1:7" ht="15" x14ac:dyDescent="0.25">
      <c r="A149" s="167" t="str">
        <f t="shared" si="2"/>
        <v>1246505651</v>
      </c>
      <c r="B149" s="182" t="str">
        <f>+'004'!A148</f>
        <v xml:space="preserve">      1246505651  EQUIPO DE COMUNICACI</v>
      </c>
      <c r="C149" s="183">
        <f>+'004'!B148</f>
        <v>7884449.7199999997</v>
      </c>
      <c r="D149" s="183">
        <f>+'004'!C148</f>
        <v>73734.820000000007</v>
      </c>
      <c r="E149" s="183">
        <f>+'004'!D148</f>
        <v>-34927.019999999997</v>
      </c>
      <c r="F149" s="183">
        <f>+'004'!E148</f>
        <v>7923257.5199999996</v>
      </c>
      <c r="G149" s="183">
        <f>+'004'!F148</f>
        <v>38807.800000000003</v>
      </c>
    </row>
    <row r="150" spans="1:7" ht="15" x14ac:dyDescent="0.25">
      <c r="A150" s="167" t="str">
        <f t="shared" si="2"/>
        <v>1246605661</v>
      </c>
      <c r="B150" s="182" t="str">
        <f>+'004'!A149</f>
        <v xml:space="preserve">      1246605661  EQUIPO DE GENERACION</v>
      </c>
      <c r="C150" s="183">
        <f>+'004'!B149</f>
        <v>2528513.61</v>
      </c>
      <c r="D150" s="183">
        <f>+'004'!C149</f>
        <v>0</v>
      </c>
      <c r="E150" s="183">
        <f>+'004'!D149</f>
        <v>0</v>
      </c>
      <c r="F150" s="183">
        <f>+'004'!E149</f>
        <v>2528513.61</v>
      </c>
      <c r="G150" s="183">
        <f>+'004'!F149</f>
        <v>0</v>
      </c>
    </row>
    <row r="151" spans="1:7" ht="15" x14ac:dyDescent="0.25">
      <c r="A151" s="167" t="str">
        <f t="shared" si="2"/>
        <v>1246705671</v>
      </c>
      <c r="B151" s="182" t="str">
        <f>+'004'!A150</f>
        <v xml:space="preserve">      1246705671  HERRAMIENTAS Y MAQUI</v>
      </c>
      <c r="C151" s="183">
        <f>+'004'!B150</f>
        <v>303005.93</v>
      </c>
      <c r="D151" s="183">
        <f>+'004'!C150</f>
        <v>0</v>
      </c>
      <c r="E151" s="183">
        <f>+'004'!D150</f>
        <v>0</v>
      </c>
      <c r="F151" s="183">
        <f>+'004'!E150</f>
        <v>303005.93</v>
      </c>
      <c r="G151" s="183">
        <f>+'004'!F150</f>
        <v>0</v>
      </c>
    </row>
    <row r="152" spans="1:7" ht="15" x14ac:dyDescent="0.25">
      <c r="A152" s="167" t="str">
        <f t="shared" si="2"/>
        <v>1250</v>
      </c>
      <c r="B152" s="182" t="str">
        <f>+'004'!A151</f>
        <v>**    1250     Activos Intangibles</v>
      </c>
      <c r="C152" s="183">
        <f>+'004'!B151</f>
        <v>23990999.399999999</v>
      </c>
      <c r="D152" s="183">
        <f>+'004'!C151</f>
        <v>103172.32</v>
      </c>
      <c r="E152" s="183">
        <f>+'004'!D151</f>
        <v>-48871.1</v>
      </c>
      <c r="F152" s="183">
        <f>+'004'!E151</f>
        <v>24045300.620000001</v>
      </c>
      <c r="G152" s="183">
        <f>+'004'!F151</f>
        <v>54301.22</v>
      </c>
    </row>
    <row r="153" spans="1:7" ht="15" x14ac:dyDescent="0.25">
      <c r="A153" s="167" t="str">
        <f t="shared" si="2"/>
        <v>1254</v>
      </c>
      <c r="B153" s="182" t="str">
        <f>+'004'!A152</f>
        <v>*     1254     Licencias</v>
      </c>
      <c r="C153" s="183">
        <f>+'004'!B152</f>
        <v>23990999.399999999</v>
      </c>
      <c r="D153" s="183">
        <f>+'004'!C152</f>
        <v>103172.32</v>
      </c>
      <c r="E153" s="183">
        <f>+'004'!D152</f>
        <v>-48871.1</v>
      </c>
      <c r="F153" s="183">
        <f>+'004'!E152</f>
        <v>24045300.620000001</v>
      </c>
      <c r="G153" s="183">
        <f>+'004'!F152</f>
        <v>54301.22</v>
      </c>
    </row>
    <row r="154" spans="1:7" ht="15" x14ac:dyDescent="0.25">
      <c r="A154" s="167" t="str">
        <f t="shared" si="2"/>
        <v>1254105971</v>
      </c>
      <c r="B154" s="182" t="str">
        <f>+'004'!A153</f>
        <v xml:space="preserve">      1254105971  LICENCIAS INFORMATIC</v>
      </c>
      <c r="C154" s="183">
        <f>+'004'!B153</f>
        <v>23990999.399999999</v>
      </c>
      <c r="D154" s="183">
        <f>+'004'!C153</f>
        <v>103172.32</v>
      </c>
      <c r="E154" s="183">
        <f>+'004'!D153</f>
        <v>-48871.1</v>
      </c>
      <c r="F154" s="183">
        <f>+'004'!E153</f>
        <v>24045300.620000001</v>
      </c>
      <c r="G154" s="183">
        <f>+'004'!F153</f>
        <v>54301.22</v>
      </c>
    </row>
    <row r="155" spans="1:7" ht="15" x14ac:dyDescent="0.25">
      <c r="A155" s="167" t="str">
        <f t="shared" si="2"/>
        <v>1260</v>
      </c>
      <c r="B155" s="182" t="str">
        <f>+'004'!A154</f>
        <v>**    1260     Dep., Det. y Amort. Acum.</v>
      </c>
      <c r="C155" s="183">
        <f>+'004'!B154</f>
        <v>-460493967.55000001</v>
      </c>
      <c r="D155" s="183">
        <f>+'004'!C154</f>
        <v>11062.94</v>
      </c>
      <c r="E155" s="183">
        <f>+'004'!D154</f>
        <v>-9447180.4100000001</v>
      </c>
      <c r="F155" s="183">
        <f>+'004'!E154</f>
        <v>-469930085.01999998</v>
      </c>
      <c r="G155" s="183">
        <f>+'004'!F154</f>
        <v>-9436117.4700000007</v>
      </c>
    </row>
    <row r="156" spans="1:7" ht="15" x14ac:dyDescent="0.25">
      <c r="A156" s="167" t="str">
        <f t="shared" si="2"/>
        <v>1261</v>
      </c>
      <c r="B156" s="182" t="str">
        <f>+'004'!A155</f>
        <v>*     1261     Dep. Ac. de Inmuebles</v>
      </c>
      <c r="C156" s="183">
        <f>+'004'!B155</f>
        <v>-185706570.05000001</v>
      </c>
      <c r="D156" s="183">
        <f>+'004'!C155</f>
        <v>0</v>
      </c>
      <c r="E156" s="183">
        <f>+'004'!D155</f>
        <v>-4519861.99</v>
      </c>
      <c r="F156" s="183">
        <f>+'004'!E155</f>
        <v>-190226432.03999999</v>
      </c>
      <c r="G156" s="183">
        <f>+'004'!F155</f>
        <v>-4519861.99</v>
      </c>
    </row>
    <row r="157" spans="1:7" ht="15" x14ac:dyDescent="0.25">
      <c r="A157" s="167" t="str">
        <f t="shared" si="2"/>
        <v>1261005831</v>
      </c>
      <c r="B157" s="182" t="str">
        <f>+'004'!A156</f>
        <v xml:space="preserve">      1261005831  DEPRECIACION EDIFICIOS</v>
      </c>
      <c r="C157" s="183">
        <f>+'004'!B156</f>
        <v>-185706570.05000001</v>
      </c>
      <c r="D157" s="183">
        <f>+'004'!C156</f>
        <v>0</v>
      </c>
      <c r="E157" s="183">
        <f>+'004'!D156</f>
        <v>-4519861.99</v>
      </c>
      <c r="F157" s="183">
        <f>+'004'!E156</f>
        <v>-190226432.03999999</v>
      </c>
      <c r="G157" s="183">
        <f>+'004'!F156</f>
        <v>-4519861.99</v>
      </c>
    </row>
    <row r="158" spans="1:7" ht="15" x14ac:dyDescent="0.25">
      <c r="A158" s="167" t="str">
        <f t="shared" si="2"/>
        <v>1263</v>
      </c>
      <c r="B158" s="182" t="str">
        <f>+'004'!A157</f>
        <v>*     1263     Dep. Ac. de Bienes Muebles</v>
      </c>
      <c r="C158" s="183">
        <f>+'004'!B157</f>
        <v>-251240537.59</v>
      </c>
      <c r="D158" s="183">
        <f>+'004'!C157</f>
        <v>11062.94</v>
      </c>
      <c r="E158" s="183">
        <f>+'004'!D157</f>
        <v>-4808559.07</v>
      </c>
      <c r="F158" s="183">
        <f>+'004'!E157</f>
        <v>-256038033.72</v>
      </c>
      <c r="G158" s="183">
        <f>+'004'!F157</f>
        <v>-4797496.13</v>
      </c>
    </row>
    <row r="159" spans="1:7" ht="15" x14ac:dyDescent="0.25">
      <c r="A159" s="167" t="str">
        <f t="shared" si="2"/>
        <v>1263005111</v>
      </c>
      <c r="B159" s="182" t="str">
        <f>+'004'!A158</f>
        <v xml:space="preserve">      1263005111  DEPRECIACION MUEBLES</v>
      </c>
      <c r="C159" s="183">
        <f>+'004'!B158</f>
        <v>-34643610</v>
      </c>
      <c r="D159" s="183">
        <f>+'004'!C158</f>
        <v>0</v>
      </c>
      <c r="E159" s="183">
        <f>+'004'!D158</f>
        <v>-898219.68</v>
      </c>
      <c r="F159" s="183">
        <f>+'004'!E158</f>
        <v>-35541829.68</v>
      </c>
      <c r="G159" s="183">
        <f>+'004'!F158</f>
        <v>-898219.68</v>
      </c>
    </row>
    <row r="160" spans="1:7" ht="15" x14ac:dyDescent="0.25">
      <c r="A160" s="167" t="str">
        <f t="shared" si="2"/>
        <v>1263005151</v>
      </c>
      <c r="B160" s="182" t="str">
        <f>+'004'!A159</f>
        <v xml:space="preserve">      1263005151  DEPRECIACION COMPUTA</v>
      </c>
      <c r="C160" s="183">
        <f>+'004'!B159</f>
        <v>-99205714.219999999</v>
      </c>
      <c r="D160" s="183">
        <f>+'004'!C159</f>
        <v>11062.94</v>
      </c>
      <c r="E160" s="183">
        <f>+'004'!D159</f>
        <v>-1255800.24</v>
      </c>
      <c r="F160" s="183">
        <f>+'004'!E159</f>
        <v>-100450451.52</v>
      </c>
      <c r="G160" s="183">
        <f>+'004'!F159</f>
        <v>-1244737.3</v>
      </c>
    </row>
    <row r="161" spans="1:7" ht="15" x14ac:dyDescent="0.25">
      <c r="A161" s="167" t="str">
        <f t="shared" si="2"/>
        <v>1263005191</v>
      </c>
      <c r="B161" s="182" t="str">
        <f>+'004'!A160</f>
        <v xml:space="preserve">      1263005191  DEPRECIACION OTROS M</v>
      </c>
      <c r="C161" s="183">
        <f>+'004'!B160</f>
        <v>-55106145.979999997</v>
      </c>
      <c r="D161" s="183">
        <f>+'004'!C160</f>
        <v>0</v>
      </c>
      <c r="E161" s="183">
        <f>+'004'!D160</f>
        <v>-1346400.17</v>
      </c>
      <c r="F161" s="183">
        <f>+'004'!E160</f>
        <v>-56452546.149999999</v>
      </c>
      <c r="G161" s="183">
        <f>+'004'!F160</f>
        <v>-1346400.17</v>
      </c>
    </row>
    <row r="162" spans="1:7" ht="15" x14ac:dyDescent="0.25">
      <c r="A162" s="167" t="str">
        <f t="shared" si="2"/>
        <v>1263005311</v>
      </c>
      <c r="B162" s="182" t="str">
        <f>+'004'!A161</f>
        <v xml:space="preserve">      1263005311  DEPRECIACION EQ MEDI</v>
      </c>
      <c r="C162" s="183">
        <f>+'004'!B161</f>
        <v>-2037.75</v>
      </c>
      <c r="D162" s="183">
        <f>+'004'!C161</f>
        <v>0</v>
      </c>
      <c r="E162" s="183">
        <f>+'004'!D161</f>
        <v>-403.92</v>
      </c>
      <c r="F162" s="183">
        <f>+'004'!E161</f>
        <v>-2441.67</v>
      </c>
      <c r="G162" s="183">
        <f>+'004'!F161</f>
        <v>-403.92</v>
      </c>
    </row>
    <row r="163" spans="1:7" ht="15" x14ac:dyDescent="0.25">
      <c r="A163" s="167" t="str">
        <f t="shared" si="2"/>
        <v>1263005411</v>
      </c>
      <c r="B163" s="182" t="str">
        <f>+'004'!A162</f>
        <v xml:space="preserve">      1263005411  DEPRECIACION AUTOMOV</v>
      </c>
      <c r="C163" s="183">
        <f>+'004'!B162</f>
        <v>-53638124.68</v>
      </c>
      <c r="D163" s="183">
        <f>+'004'!C162</f>
        <v>0</v>
      </c>
      <c r="E163" s="183">
        <f>+'004'!D162</f>
        <v>-1205088.3799999999</v>
      </c>
      <c r="F163" s="183">
        <f>+'004'!E162</f>
        <v>-54843213.060000002</v>
      </c>
      <c r="G163" s="183">
        <f>+'004'!F162</f>
        <v>-1205088.3799999999</v>
      </c>
    </row>
    <row r="164" spans="1:7" ht="15" x14ac:dyDescent="0.25">
      <c r="A164" s="167" t="str">
        <f t="shared" si="2"/>
        <v>1263005491</v>
      </c>
      <c r="B164" s="182" t="str">
        <f>+'004'!A163</f>
        <v xml:space="preserve">      1263005491  DEPRECIACION OTROS E</v>
      </c>
      <c r="C164" s="183">
        <f>+'004'!B163</f>
        <v>-129112.5</v>
      </c>
      <c r="D164" s="183">
        <f>+'004'!C163</f>
        <v>0</v>
      </c>
      <c r="E164" s="183">
        <f>+'004'!D163</f>
        <v>-2343.75</v>
      </c>
      <c r="F164" s="183">
        <f>+'004'!E163</f>
        <v>-131456.25</v>
      </c>
      <c r="G164" s="183">
        <f>+'004'!F163</f>
        <v>-2343.75</v>
      </c>
    </row>
    <row r="165" spans="1:7" ht="15" x14ac:dyDescent="0.25">
      <c r="A165" s="167" t="str">
        <f t="shared" si="2"/>
        <v>1263005641</v>
      </c>
      <c r="B165" s="182" t="str">
        <f>+'004'!A164</f>
        <v xml:space="preserve">      1263005641  DEPRECIACION BIENES</v>
      </c>
      <c r="C165" s="183">
        <f>+'004'!B164</f>
        <v>-338409.67</v>
      </c>
      <c r="D165" s="183">
        <f>+'004'!C164</f>
        <v>0</v>
      </c>
      <c r="E165" s="183">
        <f>+'004'!D164</f>
        <v>-24376.47</v>
      </c>
      <c r="F165" s="183">
        <f>+'004'!E164</f>
        <v>-362786.14</v>
      </c>
      <c r="G165" s="183">
        <f>+'004'!F164</f>
        <v>-24376.47</v>
      </c>
    </row>
    <row r="166" spans="1:7" ht="15" x14ac:dyDescent="0.25">
      <c r="A166" s="167" t="str">
        <f t="shared" si="2"/>
        <v>1263005651</v>
      </c>
      <c r="B166" s="182" t="str">
        <f>+'004'!A165</f>
        <v xml:space="preserve">      1263005651  DEPRECIACION EQUIPO</v>
      </c>
      <c r="C166" s="183">
        <f>+'004'!B165</f>
        <v>-6410648.5099999998</v>
      </c>
      <c r="D166" s="183">
        <f>+'004'!C165</f>
        <v>0</v>
      </c>
      <c r="E166" s="183">
        <f>+'004'!D165</f>
        <v>-48853.66</v>
      </c>
      <c r="F166" s="183">
        <f>+'004'!E165</f>
        <v>-6459502.1699999999</v>
      </c>
      <c r="G166" s="183">
        <f>+'004'!F165</f>
        <v>-48853.66</v>
      </c>
    </row>
    <row r="167" spans="1:7" ht="15" x14ac:dyDescent="0.25">
      <c r="A167" s="167" t="str">
        <f t="shared" si="2"/>
        <v>1263005661</v>
      </c>
      <c r="B167" s="182" t="str">
        <f>+'004'!A166</f>
        <v xml:space="preserve">      1263005661  DEPRECIACION EQUIPO</v>
      </c>
      <c r="C167" s="183">
        <f>+'004'!B166</f>
        <v>-1536838.34</v>
      </c>
      <c r="D167" s="183">
        <f>+'004'!C166</f>
        <v>0</v>
      </c>
      <c r="E167" s="183">
        <f>+'004'!D166</f>
        <v>-24497.38</v>
      </c>
      <c r="F167" s="183">
        <f>+'004'!E166</f>
        <v>-1561335.72</v>
      </c>
      <c r="G167" s="183">
        <f>+'004'!F166</f>
        <v>-24497.38</v>
      </c>
    </row>
    <row r="168" spans="1:7" ht="15" x14ac:dyDescent="0.25">
      <c r="A168" s="167" t="str">
        <f t="shared" si="2"/>
        <v>1263005671</v>
      </c>
      <c r="B168" s="182" t="str">
        <f>+'004'!A167</f>
        <v xml:space="preserve">      1263005671  DEPRECIACION HERRAMI</v>
      </c>
      <c r="C168" s="183">
        <f>+'004'!B167</f>
        <v>-229895.94</v>
      </c>
      <c r="D168" s="183">
        <f>+'004'!C167</f>
        <v>0</v>
      </c>
      <c r="E168" s="183">
        <f>+'004'!D167</f>
        <v>-2575.42</v>
      </c>
      <c r="F168" s="183">
        <f>+'004'!E167</f>
        <v>-232471.36</v>
      </c>
      <c r="G168" s="183">
        <f>+'004'!F167</f>
        <v>-2575.42</v>
      </c>
    </row>
    <row r="169" spans="1:7" ht="15" x14ac:dyDescent="0.25">
      <c r="A169" s="167" t="str">
        <f t="shared" si="2"/>
        <v>1265</v>
      </c>
      <c r="B169" s="182" t="str">
        <f>+'004'!A168</f>
        <v>*     1265     Am. Ac. de Act. Intangibles</v>
      </c>
      <c r="C169" s="183">
        <f>+'004'!B168</f>
        <v>-23546859.91</v>
      </c>
      <c r="D169" s="183">
        <f>+'004'!C168</f>
        <v>0</v>
      </c>
      <c r="E169" s="183">
        <f>+'004'!D168</f>
        <v>-118759.35</v>
      </c>
      <c r="F169" s="183">
        <f>+'004'!E168</f>
        <v>-23665619.260000002</v>
      </c>
      <c r="G169" s="183">
        <f>+'004'!F168</f>
        <v>-118759.35</v>
      </c>
    </row>
    <row r="170" spans="1:7" ht="15" x14ac:dyDescent="0.25">
      <c r="A170" s="167" t="str">
        <f t="shared" si="2"/>
        <v>1265005971</v>
      </c>
      <c r="B170" s="182" t="str">
        <f>+'004'!A169</f>
        <v xml:space="preserve">      1265005971  AMORTIZACION LICENCI</v>
      </c>
      <c r="C170" s="183">
        <f>+'004'!B169</f>
        <v>-23546859.91</v>
      </c>
      <c r="D170" s="183">
        <f>+'004'!C169</f>
        <v>0</v>
      </c>
      <c r="E170" s="183">
        <f>+'004'!D169</f>
        <v>-118759.35</v>
      </c>
      <c r="F170" s="183">
        <f>+'004'!E169</f>
        <v>-23665619.260000002</v>
      </c>
      <c r="G170" s="183">
        <f>+'004'!F169</f>
        <v>-118759.35</v>
      </c>
    </row>
    <row r="171" spans="1:7" ht="15" x14ac:dyDescent="0.25">
      <c r="A171" s="167" t="str">
        <f t="shared" si="2"/>
        <v>2000</v>
      </c>
      <c r="B171" s="182" t="str">
        <f>+'004'!A170</f>
        <v>****  2000     Pasivo</v>
      </c>
      <c r="C171" s="183">
        <f>+'004'!B170</f>
        <v>-963574079.13999999</v>
      </c>
      <c r="D171" s="183">
        <f>+'004'!C170</f>
        <v>250227661.94999999</v>
      </c>
      <c r="E171" s="183">
        <f>+'004'!D170</f>
        <v>-261965351.65000001</v>
      </c>
      <c r="F171" s="183">
        <f>+'004'!E170</f>
        <v>-975311768.84000003</v>
      </c>
      <c r="G171" s="183">
        <f>+'004'!F170</f>
        <v>-11737689.699999999</v>
      </c>
    </row>
    <row r="172" spans="1:7" ht="15" x14ac:dyDescent="0.25">
      <c r="A172" s="167" t="str">
        <f t="shared" si="2"/>
        <v>2100</v>
      </c>
      <c r="B172" s="182" t="str">
        <f>+'004'!A171</f>
        <v>***   2100     Pasivo Circulante</v>
      </c>
      <c r="C172" s="183">
        <f>+'004'!B171</f>
        <v>-388209049.57999998</v>
      </c>
      <c r="D172" s="183">
        <f>+'004'!C171</f>
        <v>248419922.69999999</v>
      </c>
      <c r="E172" s="183">
        <f>+'004'!D171</f>
        <v>-261034805.28</v>
      </c>
      <c r="F172" s="183">
        <f>+'004'!E171</f>
        <v>-400823932.16000003</v>
      </c>
      <c r="G172" s="183">
        <f>+'004'!F171</f>
        <v>-12614882.58</v>
      </c>
    </row>
    <row r="173" spans="1:7" ht="15" x14ac:dyDescent="0.25">
      <c r="A173" s="167" t="str">
        <f t="shared" si="2"/>
        <v>2110</v>
      </c>
      <c r="B173" s="182" t="str">
        <f>+'004'!A172</f>
        <v>**    2110     Cuentas por pagar a CP</v>
      </c>
      <c r="C173" s="183">
        <f>+'004'!B172</f>
        <v>-388179542.89999998</v>
      </c>
      <c r="D173" s="183">
        <f>+'004'!C172</f>
        <v>245785209.80000001</v>
      </c>
      <c r="E173" s="183">
        <f>+'004'!D172</f>
        <v>-258400092.38</v>
      </c>
      <c r="F173" s="183">
        <f>+'004'!E172</f>
        <v>-400794425.48000002</v>
      </c>
      <c r="G173" s="183">
        <f>+'004'!F172</f>
        <v>-12614882.58</v>
      </c>
    </row>
    <row r="174" spans="1:7" ht="15" x14ac:dyDescent="0.25">
      <c r="A174" s="167" t="str">
        <f t="shared" si="2"/>
        <v>2111</v>
      </c>
      <c r="B174" s="182" t="str">
        <f>+'004'!A173</f>
        <v>*     2111     Serv. Personales x pagar a CP</v>
      </c>
      <c r="C174" s="183">
        <f>+'004'!B173</f>
        <v>-961213.43</v>
      </c>
      <c r="D174" s="183">
        <f>+'004'!C173</f>
        <v>86920438.359999999</v>
      </c>
      <c r="E174" s="183">
        <f>+'004'!D173</f>
        <v>-86920438.359999999</v>
      </c>
      <c r="F174" s="183">
        <f>+'004'!E173</f>
        <v>-961213.43</v>
      </c>
      <c r="G174" s="183">
        <f>+'004'!F173</f>
        <v>0</v>
      </c>
    </row>
    <row r="175" spans="1:7" ht="15" x14ac:dyDescent="0.25">
      <c r="A175" s="167" t="str">
        <f t="shared" si="2"/>
        <v>2111000001</v>
      </c>
      <c r="B175" s="182" t="str">
        <f>+'004'!A174</f>
        <v xml:space="preserve">      2111000001  SUELDO Y SALARIOS</v>
      </c>
      <c r="C175" s="183">
        <f>+'004'!B174</f>
        <v>0</v>
      </c>
      <c r="D175" s="183">
        <f>+'004'!C174</f>
        <v>86920438.359999999</v>
      </c>
      <c r="E175" s="183">
        <f>+'004'!D174</f>
        <v>-86920438.359999999</v>
      </c>
      <c r="F175" s="183">
        <f>+'004'!E174</f>
        <v>0</v>
      </c>
      <c r="G175" s="183">
        <f>+'004'!F174</f>
        <v>0</v>
      </c>
    </row>
    <row r="176" spans="1:7" ht="15" x14ac:dyDescent="0.25">
      <c r="A176" s="167" t="str">
        <f t="shared" si="2"/>
        <v>2111000002</v>
      </c>
      <c r="B176" s="182" t="str">
        <f>+'004'!A175</f>
        <v xml:space="preserve">      2111000002  PRESTACIONES LABORALES</v>
      </c>
      <c r="C176" s="183">
        <f>+'004'!B175</f>
        <v>-961213.43</v>
      </c>
      <c r="D176" s="183">
        <f>+'004'!C175</f>
        <v>0</v>
      </c>
      <c r="E176" s="183">
        <f>+'004'!D175</f>
        <v>0</v>
      </c>
      <c r="F176" s="183">
        <f>+'004'!E175</f>
        <v>-961213.43</v>
      </c>
      <c r="G176" s="183">
        <f>+'004'!F175</f>
        <v>0</v>
      </c>
    </row>
    <row r="177" spans="1:7" ht="15" x14ac:dyDescent="0.25">
      <c r="A177" s="167" t="str">
        <f t="shared" si="2"/>
        <v>2112</v>
      </c>
      <c r="B177" s="182" t="str">
        <f>+'004'!A176</f>
        <v>*     2112     Proveedores x pagar a CP</v>
      </c>
      <c r="C177" s="183">
        <f>+'004'!B176</f>
        <v>-757523.69</v>
      </c>
      <c r="D177" s="183">
        <f>+'004'!C176</f>
        <v>23610365.219999999</v>
      </c>
      <c r="E177" s="183">
        <f>+'004'!D176</f>
        <v>-24996972.829999998</v>
      </c>
      <c r="F177" s="183">
        <f>+'004'!E176</f>
        <v>-2144131.2999999998</v>
      </c>
      <c r="G177" s="183">
        <f>+'004'!F176</f>
        <v>-1386607.61</v>
      </c>
    </row>
    <row r="178" spans="1:7" ht="15" x14ac:dyDescent="0.25">
      <c r="A178" s="167" t="str">
        <f t="shared" si="2"/>
        <v>2112000001</v>
      </c>
      <c r="B178" s="182" t="str">
        <f>+'004'!A177</f>
        <v xml:space="preserve">      2112000001  PROVEEDORES DE BIENE</v>
      </c>
      <c r="C178" s="183">
        <f>+'004'!B177</f>
        <v>-12117.15</v>
      </c>
      <c r="D178" s="183">
        <f>+'004'!C177</f>
        <v>16524192.689999999</v>
      </c>
      <c r="E178" s="183">
        <f>+'004'!D177</f>
        <v>-16527967.539999999</v>
      </c>
      <c r="F178" s="183">
        <f>+'004'!E177</f>
        <v>-15892</v>
      </c>
      <c r="G178" s="183">
        <f>+'004'!F177</f>
        <v>-3774.85</v>
      </c>
    </row>
    <row r="179" spans="1:7" ht="15" x14ac:dyDescent="0.25">
      <c r="A179" s="167" t="str">
        <f t="shared" si="2"/>
        <v>2112000010</v>
      </c>
      <c r="B179" s="182" t="str">
        <f>+'004'!A178</f>
        <v xml:space="preserve">      2112000010  PROVEEDORES DE EM/RF</v>
      </c>
      <c r="C179" s="183">
        <f>+'004'!B178</f>
        <v>-745406.54</v>
      </c>
      <c r="D179" s="183">
        <f>+'004'!C178</f>
        <v>7086172.5300000003</v>
      </c>
      <c r="E179" s="183">
        <f>+'004'!D178</f>
        <v>-8469005.2899999991</v>
      </c>
      <c r="F179" s="183">
        <f>+'004'!E178</f>
        <v>-2128239.2999999998</v>
      </c>
      <c r="G179" s="183">
        <f>+'004'!F178</f>
        <v>-1382832.76</v>
      </c>
    </row>
    <row r="180" spans="1:7" ht="15" x14ac:dyDescent="0.25">
      <c r="A180" s="167" t="str">
        <f t="shared" si="2"/>
        <v>2113</v>
      </c>
      <c r="B180" s="182" t="str">
        <f>+'004'!A179</f>
        <v>*     2113     Contratistas por OP x pagar CP</v>
      </c>
      <c r="C180" s="183">
        <f>+'004'!B179</f>
        <v>-827866.34</v>
      </c>
      <c r="D180" s="183">
        <f>+'004'!C179</f>
        <v>12044431.49</v>
      </c>
      <c r="E180" s="183">
        <f>+'004'!D179</f>
        <v>-15974692.33</v>
      </c>
      <c r="F180" s="183">
        <f>+'004'!E179</f>
        <v>-4758127.18</v>
      </c>
      <c r="G180" s="183">
        <f>+'004'!F179</f>
        <v>-3930260.84</v>
      </c>
    </row>
    <row r="181" spans="1:7" ht="15" x14ac:dyDescent="0.25">
      <c r="A181" s="167" t="str">
        <f t="shared" si="2"/>
        <v>2113000001</v>
      </c>
      <c r="B181" s="182" t="str">
        <f>+'004'!A180</f>
        <v xml:space="preserve">      2113000001  PROVEEDORES CONTRATISTAS</v>
      </c>
      <c r="C181" s="183">
        <f>+'004'!B180</f>
        <v>-827866.34</v>
      </c>
      <c r="D181" s="183">
        <f>+'004'!C180</f>
        <v>12044431.49</v>
      </c>
      <c r="E181" s="183">
        <f>+'004'!D180</f>
        <v>-15974692.33</v>
      </c>
      <c r="F181" s="183">
        <f>+'004'!E180</f>
        <v>-4758127.18</v>
      </c>
      <c r="G181" s="183">
        <f>+'004'!F180</f>
        <v>-3930260.84</v>
      </c>
    </row>
    <row r="182" spans="1:7" ht="15" x14ac:dyDescent="0.25">
      <c r="A182" s="167" t="str">
        <f t="shared" si="2"/>
        <v>2117</v>
      </c>
      <c r="B182" s="182" t="str">
        <f>+'004'!A181</f>
        <v>*     2117     Retenciones y Contribuciones</v>
      </c>
      <c r="C182" s="183">
        <f>+'004'!B181</f>
        <v>-19090780.670000002</v>
      </c>
      <c r="D182" s="183">
        <f>+'004'!C181</f>
        <v>30770057.670000002</v>
      </c>
      <c r="E182" s="183">
        <f>+'004'!D181</f>
        <v>-27243845.050000001</v>
      </c>
      <c r="F182" s="183">
        <f>+'004'!E181</f>
        <v>-15564568.050000001</v>
      </c>
      <c r="G182" s="183">
        <f>+'004'!F181</f>
        <v>3526212.62</v>
      </c>
    </row>
    <row r="183" spans="1:7" ht="15" x14ac:dyDescent="0.25">
      <c r="A183" s="167" t="str">
        <f t="shared" si="2"/>
        <v>2117001001</v>
      </c>
      <c r="B183" s="182" t="str">
        <f>+'004'!A182</f>
        <v xml:space="preserve">      2117001001  I. S. R. RETENIDO</v>
      </c>
      <c r="C183" s="183">
        <f>+'004'!B182</f>
        <v>-17193512.920000002</v>
      </c>
      <c r="D183" s="183">
        <f>+'004'!C182</f>
        <v>17460329.760000002</v>
      </c>
      <c r="E183" s="183">
        <f>+'004'!D182</f>
        <v>-14217094.15</v>
      </c>
      <c r="F183" s="183">
        <f>+'004'!E182</f>
        <v>-13950277.310000001</v>
      </c>
      <c r="G183" s="183">
        <f>+'004'!F182</f>
        <v>3243235.61</v>
      </c>
    </row>
    <row r="184" spans="1:7" ht="15" x14ac:dyDescent="0.25">
      <c r="A184" s="167" t="str">
        <f t="shared" si="2"/>
        <v>2117001002</v>
      </c>
      <c r="B184" s="182" t="str">
        <f>+'004'!A183</f>
        <v xml:space="preserve">      2117001002  RETENCION HONORARIOS</v>
      </c>
      <c r="C184" s="183">
        <f>+'004'!B183</f>
        <v>-107080.75</v>
      </c>
      <c r="D184" s="183">
        <f>+'004'!C183</f>
        <v>107080</v>
      </c>
      <c r="E184" s="183">
        <f>+'004'!D183</f>
        <v>-72164.210000000006</v>
      </c>
      <c r="F184" s="183">
        <f>+'004'!E183</f>
        <v>-72164.960000000006</v>
      </c>
      <c r="G184" s="183">
        <f>+'004'!F183</f>
        <v>34915.79</v>
      </c>
    </row>
    <row r="185" spans="1:7" ht="15" x14ac:dyDescent="0.25">
      <c r="A185" s="167" t="str">
        <f t="shared" si="2"/>
        <v>2117001003</v>
      </c>
      <c r="B185" s="182" t="str">
        <f>+'004'!A184</f>
        <v xml:space="preserve">      2117001003  10%  RETEN ARRENDAM</v>
      </c>
      <c r="C185" s="183">
        <f>+'004'!B184</f>
        <v>-15507.39</v>
      </c>
      <c r="D185" s="183">
        <f>+'004'!C184</f>
        <v>15507</v>
      </c>
      <c r="E185" s="183">
        <f>+'004'!D184</f>
        <v>-20747.16</v>
      </c>
      <c r="F185" s="183">
        <f>+'004'!E184</f>
        <v>-20747.55</v>
      </c>
      <c r="G185" s="183">
        <f>+'004'!F184</f>
        <v>-5240.16</v>
      </c>
    </row>
    <row r="186" spans="1:7" ht="15" x14ac:dyDescent="0.25">
      <c r="A186" s="167" t="str">
        <f t="shared" si="2"/>
        <v>2117001004</v>
      </c>
      <c r="B186" s="182" t="str">
        <f>+'004'!A185</f>
        <v xml:space="preserve">      2117001004  2% IMPUESTO SOBRE NOMINA</v>
      </c>
      <c r="C186" s="183">
        <f>+'004'!B185</f>
        <v>-1678159.45</v>
      </c>
      <c r="D186" s="183">
        <f>+'004'!C185</f>
        <v>1703995.05</v>
      </c>
      <c r="E186" s="183">
        <f>+'004'!D185</f>
        <v>-1474786.05</v>
      </c>
      <c r="F186" s="183">
        <f>+'004'!E185</f>
        <v>-1448950.45</v>
      </c>
      <c r="G186" s="183">
        <f>+'004'!F185</f>
        <v>229209</v>
      </c>
    </row>
    <row r="187" spans="1:7" ht="15" x14ac:dyDescent="0.25">
      <c r="A187" s="167" t="str">
        <f t="shared" si="2"/>
        <v>2117001005</v>
      </c>
      <c r="B187" s="182" t="str">
        <f>+'004'!A186</f>
        <v xml:space="preserve">      2117001005  1% IMPTO CED HONOR</v>
      </c>
      <c r="C187" s="183">
        <f>+'004'!B186</f>
        <v>-2847.15</v>
      </c>
      <c r="D187" s="183">
        <f>+'004'!C186</f>
        <v>2847</v>
      </c>
      <c r="E187" s="183">
        <f>+'004'!D186</f>
        <v>-4972.03</v>
      </c>
      <c r="F187" s="183">
        <f>+'004'!E186</f>
        <v>-4972.18</v>
      </c>
      <c r="G187" s="183">
        <f>+'004'!F186</f>
        <v>-2125.0300000000002</v>
      </c>
    </row>
    <row r="188" spans="1:7" ht="15" x14ac:dyDescent="0.25">
      <c r="A188" s="167" t="str">
        <f t="shared" si="2"/>
        <v>2117001006</v>
      </c>
      <c r="B188" s="182" t="str">
        <f>+'004'!A187</f>
        <v xml:space="preserve">      2117001006  1% IMPTO CED ARREND</v>
      </c>
      <c r="C188" s="183">
        <f>+'004'!B187</f>
        <v>-1515.55</v>
      </c>
      <c r="D188" s="183">
        <f>+'004'!C187</f>
        <v>1515</v>
      </c>
      <c r="E188" s="183">
        <f>+'004'!D187</f>
        <v>-2038.97</v>
      </c>
      <c r="F188" s="183">
        <f>+'004'!E187</f>
        <v>-2039.52</v>
      </c>
      <c r="G188" s="183">
        <f>+'004'!F187</f>
        <v>-523.97</v>
      </c>
    </row>
    <row r="189" spans="1:7" ht="15" x14ac:dyDescent="0.25">
      <c r="A189" s="167" t="str">
        <f t="shared" si="2"/>
        <v>2117001007</v>
      </c>
      <c r="B189" s="182" t="str">
        <f>+'004'!A188</f>
        <v xml:space="preserve">      2117001007  2% IMPTO CED HONOR</v>
      </c>
      <c r="C189" s="183">
        <f>+'004'!B188</f>
        <v>-6995.54</v>
      </c>
      <c r="D189" s="183">
        <f>+'004'!C188</f>
        <v>6995</v>
      </c>
      <c r="E189" s="183">
        <f>+'004'!D188</f>
        <v>-3299.51</v>
      </c>
      <c r="F189" s="183">
        <f>+'004'!E188</f>
        <v>-3300.05</v>
      </c>
      <c r="G189" s="183">
        <f>+'004'!F188</f>
        <v>3695.49</v>
      </c>
    </row>
    <row r="190" spans="1:7" ht="15" x14ac:dyDescent="0.25">
      <c r="A190" s="167" t="str">
        <f t="shared" si="2"/>
        <v>2117001008</v>
      </c>
      <c r="B190" s="182" t="str">
        <f>+'004'!A189</f>
        <v xml:space="preserve">      2117001008  2% IMPTO CED ARREND</v>
      </c>
      <c r="C190" s="183">
        <f>+'004'!B189</f>
        <v>-71.739999999999995</v>
      </c>
      <c r="D190" s="183">
        <f>+'004'!C189</f>
        <v>71</v>
      </c>
      <c r="E190" s="183">
        <f>+'004'!D189</f>
        <v>-71.489999999999995</v>
      </c>
      <c r="F190" s="183">
        <f>+'004'!E189</f>
        <v>-72.23</v>
      </c>
      <c r="G190" s="183">
        <f>+'004'!F189</f>
        <v>-0.49</v>
      </c>
    </row>
    <row r="191" spans="1:7" ht="15" x14ac:dyDescent="0.25">
      <c r="A191" s="167" t="str">
        <f t="shared" si="2"/>
        <v>2117001009</v>
      </c>
      <c r="B191" s="182" t="str">
        <f>+'004'!A190</f>
        <v xml:space="preserve">      2117001009  RETENCIONES ISSEG</v>
      </c>
      <c r="C191" s="183">
        <f>+'004'!B190</f>
        <v>-9.8000000000000007</v>
      </c>
      <c r="D191" s="183">
        <f>+'004'!C190</f>
        <v>8977249.0399999991</v>
      </c>
      <c r="E191" s="183">
        <f>+'004'!D190</f>
        <v>-8977249.0399999991</v>
      </c>
      <c r="F191" s="183">
        <f>+'004'!E190</f>
        <v>-9.8000000000000007</v>
      </c>
      <c r="G191" s="183">
        <f>+'004'!F190</f>
        <v>0</v>
      </c>
    </row>
    <row r="192" spans="1:7" ht="15" x14ac:dyDescent="0.25">
      <c r="A192" s="167" t="str">
        <f t="shared" si="2"/>
        <v>2117001010</v>
      </c>
      <c r="B192" s="182" t="str">
        <f>+'004'!A191</f>
        <v xml:space="preserve">      2117001010  RETENCIONES ISSSTE</v>
      </c>
      <c r="C192" s="183">
        <f>+'004'!B191</f>
        <v>-59.05</v>
      </c>
      <c r="D192" s="183">
        <f>+'004'!C191</f>
        <v>2406657.54</v>
      </c>
      <c r="E192" s="183">
        <f>+'004'!D191</f>
        <v>-2407067.92</v>
      </c>
      <c r="F192" s="183">
        <f>+'004'!E191</f>
        <v>-469.43</v>
      </c>
      <c r="G192" s="183">
        <f>+'004'!F191</f>
        <v>-410.38</v>
      </c>
    </row>
    <row r="193" spans="1:7" ht="15" x14ac:dyDescent="0.25">
      <c r="A193" s="167" t="str">
        <f t="shared" si="2"/>
        <v>2117001011</v>
      </c>
      <c r="B193" s="182" t="str">
        <f>+'004'!A192</f>
        <v xml:space="preserve">      2117001011  I. S. R. RET ASIMILA</v>
      </c>
      <c r="C193" s="183">
        <f>+'004'!B192</f>
        <v>-85021.33</v>
      </c>
      <c r="D193" s="183">
        <f>+'004'!C192</f>
        <v>87811.28</v>
      </c>
      <c r="E193" s="183">
        <f>+'004'!D192</f>
        <v>-64354.52</v>
      </c>
      <c r="F193" s="183">
        <f>+'004'!E192</f>
        <v>-61564.57</v>
      </c>
      <c r="G193" s="183">
        <f>+'004'!F192</f>
        <v>23456.76</v>
      </c>
    </row>
    <row r="194" spans="1:7" ht="15" x14ac:dyDescent="0.25">
      <c r="A194" s="167" t="str">
        <f t="shared" si="2"/>
        <v>2119</v>
      </c>
      <c r="B194" s="182" t="str">
        <f>+'004'!A193</f>
        <v>*     2119     Otras Cuentas x pagar a CP</v>
      </c>
      <c r="C194" s="183">
        <f>+'004'!B193</f>
        <v>-366542158.76999998</v>
      </c>
      <c r="D194" s="183">
        <f>+'004'!C193</f>
        <v>92439917.060000002</v>
      </c>
      <c r="E194" s="183">
        <f>+'004'!D193</f>
        <v>-103264143.81</v>
      </c>
      <c r="F194" s="183">
        <f>+'004'!E193</f>
        <v>-377366385.51999998</v>
      </c>
      <c r="G194" s="183">
        <f>+'004'!F193</f>
        <v>-10824226.75</v>
      </c>
    </row>
    <row r="195" spans="1:7" ht="15" x14ac:dyDescent="0.25">
      <c r="A195" s="167" t="str">
        <f t="shared" ref="A195:A258" si="3">IF(LEFT(B195,1)=" ",MID(B195,7,10),MID(B195,7,4))</f>
        <v>2119010002</v>
      </c>
      <c r="B195" s="182" t="str">
        <f>+'004'!A194</f>
        <v xml:space="preserve">      2119010002  ACREEDORES DIVERSOS</v>
      </c>
      <c r="C195" s="183">
        <f>+'004'!B194</f>
        <v>-2945027.82</v>
      </c>
      <c r="D195" s="183">
        <f>+'004'!C194</f>
        <v>53523352.689999998</v>
      </c>
      <c r="E195" s="183">
        <f>+'004'!D194</f>
        <v>-51237562.869999997</v>
      </c>
      <c r="F195" s="183">
        <f>+'004'!E194</f>
        <v>-659238</v>
      </c>
      <c r="G195" s="183">
        <f>+'004'!F194</f>
        <v>2285789.8199999998</v>
      </c>
    </row>
    <row r="196" spans="1:7" ht="15" x14ac:dyDescent="0.25">
      <c r="A196" s="167" t="str">
        <f t="shared" si="3"/>
        <v>2119020001</v>
      </c>
      <c r="B196" s="182" t="str">
        <f>+'004'!A195</f>
        <v xml:space="preserve">      2119020001  ACREEDORES DIVERSOS</v>
      </c>
      <c r="C196" s="183">
        <f>+'004'!B195</f>
        <v>-363266168.17000002</v>
      </c>
      <c r="D196" s="183">
        <f>+'004'!C195</f>
        <v>38476649.170000002</v>
      </c>
      <c r="E196" s="183">
        <f>+'004'!D195</f>
        <v>-50988275.030000001</v>
      </c>
      <c r="F196" s="183">
        <f>+'004'!E195</f>
        <v>-375777794.02999997</v>
      </c>
      <c r="G196" s="183">
        <f>+'004'!F195</f>
        <v>-12511625.859999999</v>
      </c>
    </row>
    <row r="197" spans="1:7" ht="15" x14ac:dyDescent="0.25">
      <c r="A197" s="167" t="str">
        <f t="shared" si="3"/>
        <v>2119020002</v>
      </c>
      <c r="B197" s="182" t="str">
        <f>+'004'!A196</f>
        <v xml:space="preserve">      2119020002  DIRECCION GENERAL DE</v>
      </c>
      <c r="C197" s="183">
        <f>+'004'!B196</f>
        <v>0</v>
      </c>
      <c r="D197" s="183">
        <f>+'004'!C196</f>
        <v>0</v>
      </c>
      <c r="E197" s="183">
        <f>+'004'!D196</f>
        <v>-414891.4</v>
      </c>
      <c r="F197" s="183">
        <f>+'004'!E196</f>
        <v>-414891.4</v>
      </c>
      <c r="G197" s="183">
        <f>+'004'!F196</f>
        <v>-414891.4</v>
      </c>
    </row>
    <row r="198" spans="1:7" ht="15" x14ac:dyDescent="0.25">
      <c r="A198" s="167" t="str">
        <f t="shared" si="3"/>
        <v>2119020003</v>
      </c>
      <c r="B198" s="182" t="str">
        <f>+'004'!A197</f>
        <v xml:space="preserve">      2119020003  PASIVO TRANSITORIO S</v>
      </c>
      <c r="C198" s="183">
        <f>+'004'!B197</f>
        <v>-65000</v>
      </c>
      <c r="D198" s="183">
        <f>+'004'!C197</f>
        <v>412292.77</v>
      </c>
      <c r="E198" s="183">
        <f>+'004'!D197</f>
        <v>-596203.23</v>
      </c>
      <c r="F198" s="183">
        <f>+'004'!E197</f>
        <v>-248910.46</v>
      </c>
      <c r="G198" s="183">
        <f>+'004'!F197</f>
        <v>-183910.46</v>
      </c>
    </row>
    <row r="199" spans="1:7" ht="15" x14ac:dyDescent="0.25">
      <c r="A199" s="167" t="str">
        <f t="shared" si="3"/>
        <v>2119020005</v>
      </c>
      <c r="B199" s="182" t="str">
        <f>+'004'!A198</f>
        <v xml:space="preserve">      2119020005  CERT NO COBRADOS CP</v>
      </c>
      <c r="C199" s="183">
        <f>+'004'!B198</f>
        <v>-239415.94</v>
      </c>
      <c r="D199" s="183">
        <f>+'004'!C198</f>
        <v>1033.8</v>
      </c>
      <c r="E199" s="183">
        <f>+'004'!D198</f>
        <v>-6118</v>
      </c>
      <c r="F199" s="183">
        <f>+'004'!E198</f>
        <v>-244500.14</v>
      </c>
      <c r="G199" s="183">
        <f>+'004'!F198</f>
        <v>-5084.2</v>
      </c>
    </row>
    <row r="200" spans="1:7" ht="15" x14ac:dyDescent="0.25">
      <c r="A200" s="167" t="str">
        <f t="shared" si="3"/>
        <v>2119020009</v>
      </c>
      <c r="B200" s="182" t="str">
        <f>+'004'!A199</f>
        <v xml:space="preserve">      2119020009  REVALUACIÓN ACREED</v>
      </c>
      <c r="C200" s="183">
        <f>+'004'!B199</f>
        <v>-26546.84</v>
      </c>
      <c r="D200" s="183">
        <f>+'004'!C199</f>
        <v>26588.63</v>
      </c>
      <c r="E200" s="183">
        <f>+'004'!D199</f>
        <v>-21093.279999999999</v>
      </c>
      <c r="F200" s="183">
        <f>+'004'!E199</f>
        <v>-21051.49</v>
      </c>
      <c r="G200" s="183">
        <f>+'004'!F199</f>
        <v>5495.35</v>
      </c>
    </row>
    <row r="201" spans="1:7" ht="15" x14ac:dyDescent="0.25">
      <c r="A201" s="167" t="str">
        <f t="shared" si="3"/>
        <v>2160</v>
      </c>
      <c r="B201" s="182" t="str">
        <f>+'004'!A200</f>
        <v>**    2160     Fondos y Bienes de Terc./Gtía.</v>
      </c>
      <c r="C201" s="183">
        <f>+'004'!B200</f>
        <v>-29506.68</v>
      </c>
      <c r="D201" s="183">
        <f>+'004'!C200</f>
        <v>0</v>
      </c>
      <c r="E201" s="183">
        <f>+'004'!D200</f>
        <v>0</v>
      </c>
      <c r="F201" s="183">
        <f>+'004'!E200</f>
        <v>-29506.68</v>
      </c>
      <c r="G201" s="183">
        <f>+'004'!F200</f>
        <v>0</v>
      </c>
    </row>
    <row r="202" spans="1:7" ht="15" x14ac:dyDescent="0.25">
      <c r="A202" s="167" t="str">
        <f t="shared" si="3"/>
        <v>2161</v>
      </c>
      <c r="B202" s="182" t="str">
        <f>+'004'!A201</f>
        <v>*     2161     Fondos en Garantía a CP</v>
      </c>
      <c r="C202" s="183">
        <f>+'004'!B201</f>
        <v>-29506.68</v>
      </c>
      <c r="D202" s="183">
        <f>+'004'!C201</f>
        <v>0</v>
      </c>
      <c r="E202" s="183">
        <f>+'004'!D201</f>
        <v>0</v>
      </c>
      <c r="F202" s="183">
        <f>+'004'!E201</f>
        <v>-29506.68</v>
      </c>
      <c r="G202" s="183">
        <f>+'004'!F201</f>
        <v>0</v>
      </c>
    </row>
    <row r="203" spans="1:7" ht="15" x14ac:dyDescent="0.25">
      <c r="A203" s="167" t="str">
        <f t="shared" si="3"/>
        <v>2161010001</v>
      </c>
      <c r="B203" s="182" t="str">
        <f>+'004'!A202</f>
        <v xml:space="preserve">      2161010001  DEPOSITOS EN GARANTIA</v>
      </c>
      <c r="C203" s="183">
        <f>+'004'!B202</f>
        <v>-29506.68</v>
      </c>
      <c r="D203" s="183">
        <f>+'004'!C202</f>
        <v>0</v>
      </c>
      <c r="E203" s="183">
        <f>+'004'!D202</f>
        <v>0</v>
      </c>
      <c r="F203" s="183">
        <f>+'004'!E202</f>
        <v>-29506.68</v>
      </c>
      <c r="G203" s="183">
        <f>+'004'!F202</f>
        <v>0</v>
      </c>
    </row>
    <row r="204" spans="1:7" ht="15" x14ac:dyDescent="0.25">
      <c r="A204" s="167" t="str">
        <f t="shared" si="3"/>
        <v>2170</v>
      </c>
      <c r="B204" s="182" t="str">
        <f>+'004'!A203</f>
        <v>**    2170     Provisiones a Corto Plazo</v>
      </c>
      <c r="C204" s="183">
        <f>+'004'!B203</f>
        <v>0</v>
      </c>
      <c r="D204" s="183">
        <f>+'004'!C203</f>
        <v>2634712.9</v>
      </c>
      <c r="E204" s="183">
        <f>+'004'!D203</f>
        <v>-2634712.9</v>
      </c>
      <c r="F204" s="183">
        <f>+'004'!E203</f>
        <v>0</v>
      </c>
      <c r="G204" s="183">
        <f>+'004'!F203</f>
        <v>0</v>
      </c>
    </row>
    <row r="205" spans="1:7" ht="15" x14ac:dyDescent="0.25">
      <c r="A205" s="167" t="str">
        <f t="shared" si="3"/>
        <v>2179</v>
      </c>
      <c r="B205" s="182" t="str">
        <f>+'004'!A204</f>
        <v>*     2179     Otras Provisiones a CP</v>
      </c>
      <c r="C205" s="183">
        <f>+'004'!B204</f>
        <v>0</v>
      </c>
      <c r="D205" s="183">
        <f>+'004'!C204</f>
        <v>2634712.9</v>
      </c>
      <c r="E205" s="183">
        <f>+'004'!D204</f>
        <v>-2634712.9</v>
      </c>
      <c r="F205" s="183">
        <f>+'004'!E204</f>
        <v>0</v>
      </c>
      <c r="G205" s="183">
        <f>+'004'!F204</f>
        <v>0</v>
      </c>
    </row>
    <row r="206" spans="1:7" ht="15" x14ac:dyDescent="0.25">
      <c r="A206" s="167" t="str">
        <f t="shared" si="3"/>
        <v>2179010001</v>
      </c>
      <c r="B206" s="182" t="str">
        <f>+'004'!A205</f>
        <v xml:space="preserve">      2179010001  PRIMAS ANTIGÜEDAD CP</v>
      </c>
      <c r="C206" s="183">
        <f>+'004'!B205</f>
        <v>0</v>
      </c>
      <c r="D206" s="183">
        <f>+'004'!C205</f>
        <v>2634712.9</v>
      </c>
      <c r="E206" s="183">
        <f>+'004'!D205</f>
        <v>-2634712.9</v>
      </c>
      <c r="F206" s="183">
        <f>+'004'!E205</f>
        <v>0</v>
      </c>
      <c r="G206" s="183">
        <f>+'004'!F205</f>
        <v>0</v>
      </c>
    </row>
    <row r="207" spans="1:7" ht="15" x14ac:dyDescent="0.25">
      <c r="A207" s="167" t="str">
        <f t="shared" si="3"/>
        <v>2200</v>
      </c>
      <c r="B207" s="182" t="str">
        <f>+'004'!A206</f>
        <v>***   2200     Pasivo No Circulante</v>
      </c>
      <c r="C207" s="183">
        <f>+'004'!B206</f>
        <v>-575365029.55999994</v>
      </c>
      <c r="D207" s="183">
        <f>+'004'!C206</f>
        <v>1807739.25</v>
      </c>
      <c r="E207" s="183">
        <f>+'004'!D206</f>
        <v>-930546.37</v>
      </c>
      <c r="F207" s="183">
        <f>+'004'!E206</f>
        <v>-574487836.67999995</v>
      </c>
      <c r="G207" s="183">
        <f>+'004'!F206</f>
        <v>877192.88</v>
      </c>
    </row>
    <row r="208" spans="1:7" ht="15" x14ac:dyDescent="0.25">
      <c r="A208" s="167" t="str">
        <f t="shared" si="3"/>
        <v>2220</v>
      </c>
      <c r="B208" s="182" t="str">
        <f>+'004'!A207</f>
        <v>**    2220     Documentos por pagar a LP</v>
      </c>
      <c r="C208" s="183">
        <f>+'004'!B207</f>
        <v>-1924161.07</v>
      </c>
      <c r="D208" s="183">
        <f>+'004'!C207</f>
        <v>10000</v>
      </c>
      <c r="E208" s="183">
        <f>+'004'!D207</f>
        <v>-1033.8</v>
      </c>
      <c r="F208" s="183">
        <f>+'004'!E207</f>
        <v>-1915194.87</v>
      </c>
      <c r="G208" s="183">
        <f>+'004'!F207</f>
        <v>8966.2000000000007</v>
      </c>
    </row>
    <row r="209" spans="1:7" ht="15" x14ac:dyDescent="0.25">
      <c r="A209" s="167" t="str">
        <f t="shared" si="3"/>
        <v>2229</v>
      </c>
      <c r="B209" s="182" t="str">
        <f>+'004'!A208</f>
        <v>*     2229     Otros Documentos x pagar a LP</v>
      </c>
      <c r="C209" s="183">
        <f>+'004'!B208</f>
        <v>-1924161.07</v>
      </c>
      <c r="D209" s="183">
        <f>+'004'!C208</f>
        <v>10000</v>
      </c>
      <c r="E209" s="183">
        <f>+'004'!D208</f>
        <v>-1033.8</v>
      </c>
      <c r="F209" s="183">
        <f>+'004'!E208</f>
        <v>-1915194.87</v>
      </c>
      <c r="G209" s="183">
        <f>+'004'!F208</f>
        <v>8966.2000000000007</v>
      </c>
    </row>
    <row r="210" spans="1:7" ht="15" x14ac:dyDescent="0.25">
      <c r="A210" s="167" t="str">
        <f t="shared" si="3"/>
        <v>2229020001</v>
      </c>
      <c r="B210" s="182" t="str">
        <f>+'004'!A209</f>
        <v xml:space="preserve">      2229020001  GARANTIAS LARGO PLAZ</v>
      </c>
      <c r="C210" s="183">
        <f>+'004'!B209</f>
        <v>-1924161.07</v>
      </c>
      <c r="D210" s="183">
        <f>+'004'!C209</f>
        <v>10000</v>
      </c>
      <c r="E210" s="183">
        <f>+'004'!D209</f>
        <v>-1033.8</v>
      </c>
      <c r="F210" s="183">
        <f>+'004'!E209</f>
        <v>-1915194.87</v>
      </c>
      <c r="G210" s="183">
        <f>+'004'!F209</f>
        <v>8966.2000000000007</v>
      </c>
    </row>
    <row r="211" spans="1:7" ht="15" x14ac:dyDescent="0.25">
      <c r="A211" s="167" t="str">
        <f t="shared" si="3"/>
        <v>2260</v>
      </c>
      <c r="B211" s="182" t="str">
        <f>+'004'!A210</f>
        <v>**    2260     Provisiones a Largo Plazo</v>
      </c>
      <c r="C211" s="183">
        <f>+'004'!B210</f>
        <v>-573440868.49000001</v>
      </c>
      <c r="D211" s="183">
        <f>+'004'!C210</f>
        <v>1797739.25</v>
      </c>
      <c r="E211" s="183">
        <f>+'004'!D210</f>
        <v>-929512.57</v>
      </c>
      <c r="F211" s="183">
        <f>+'004'!E210</f>
        <v>-572572641.80999994</v>
      </c>
      <c r="G211" s="183">
        <f>+'004'!F210</f>
        <v>868226.68</v>
      </c>
    </row>
    <row r="212" spans="1:7" ht="15" x14ac:dyDescent="0.25">
      <c r="A212" s="167" t="str">
        <f t="shared" si="3"/>
        <v>2269</v>
      </c>
      <c r="B212" s="182" t="str">
        <f>+'004'!A211</f>
        <v>*     2269     Otras Provisiones a LP</v>
      </c>
      <c r="C212" s="183">
        <f>+'004'!B211</f>
        <v>-573440868.49000001</v>
      </c>
      <c r="D212" s="183">
        <f>+'004'!C211</f>
        <v>1797739.25</v>
      </c>
      <c r="E212" s="183">
        <f>+'004'!D211</f>
        <v>-929512.57</v>
      </c>
      <c r="F212" s="183">
        <f>+'004'!E211</f>
        <v>-572572641.80999994</v>
      </c>
      <c r="G212" s="183">
        <f>+'004'!F211</f>
        <v>868226.68</v>
      </c>
    </row>
    <row r="213" spans="1:7" ht="15" x14ac:dyDescent="0.25">
      <c r="A213" s="167" t="str">
        <f t="shared" si="3"/>
        <v>2269010001</v>
      </c>
      <c r="B213" s="182" t="str">
        <f>+'004'!A212</f>
        <v xml:space="preserve">      2269010001  PROVISION P ANTIGÜED</v>
      </c>
      <c r="C213" s="183">
        <f>+'004'!B212</f>
        <v>-572459636.84000003</v>
      </c>
      <c r="D213" s="183">
        <f>+'004'!C212</f>
        <v>0</v>
      </c>
      <c r="E213" s="183">
        <f>+'004'!D212</f>
        <v>0</v>
      </c>
      <c r="F213" s="183">
        <f>+'004'!E212</f>
        <v>-572459636.84000003</v>
      </c>
      <c r="G213" s="183">
        <f>+'004'!F212</f>
        <v>0</v>
      </c>
    </row>
    <row r="214" spans="1:7" ht="15" x14ac:dyDescent="0.25">
      <c r="A214" s="167" t="str">
        <f t="shared" si="3"/>
        <v>2269010002</v>
      </c>
      <c r="B214" s="182" t="str">
        <f>+'004'!A213</f>
        <v xml:space="preserve">      2269010002  PRIMAS DE ANTIGÜEDAD</v>
      </c>
      <c r="C214" s="183">
        <f>+'004'!B213</f>
        <v>-981231.65</v>
      </c>
      <c r="D214" s="183">
        <f>+'004'!C213</f>
        <v>1797739.25</v>
      </c>
      <c r="E214" s="183">
        <f>+'004'!D213</f>
        <v>-929512.57</v>
      </c>
      <c r="F214" s="183">
        <f>+'004'!E213</f>
        <v>-113004.97</v>
      </c>
      <c r="G214" s="183">
        <f>+'004'!F213</f>
        <v>868226.68</v>
      </c>
    </row>
    <row r="215" spans="1:7" ht="15" x14ac:dyDescent="0.25">
      <c r="A215" s="167" t="str">
        <f t="shared" si="3"/>
        <v>3000</v>
      </c>
      <c r="B215" s="182" t="str">
        <f>+'004'!A214</f>
        <v>****  3000     Hacienda Pública</v>
      </c>
      <c r="C215" s="183">
        <f>+'004'!B214</f>
        <v>-1349086733.0699999</v>
      </c>
      <c r="D215" s="183">
        <f>+'004'!C214</f>
        <v>153512604.93000001</v>
      </c>
      <c r="E215" s="183">
        <f>+'004'!D214</f>
        <v>-144628087.5</v>
      </c>
      <c r="F215" s="183">
        <f>+'004'!E214</f>
        <v>-1340202215.6400001</v>
      </c>
      <c r="G215" s="183">
        <f>+'004'!F214</f>
        <v>8884517.4299999997</v>
      </c>
    </row>
    <row r="216" spans="1:7" ht="15" x14ac:dyDescent="0.25">
      <c r="A216" s="167" t="str">
        <f t="shared" si="3"/>
        <v>3100</v>
      </c>
      <c r="B216" s="182" t="str">
        <f>+'004'!A215</f>
        <v>***   3100     Patrimonio Contribuido</v>
      </c>
      <c r="C216" s="183">
        <f>+'004'!B215</f>
        <v>-1110145434.4200001</v>
      </c>
      <c r="D216" s="183">
        <f>+'004'!C215</f>
        <v>0</v>
      </c>
      <c r="E216" s="183">
        <f>+'004'!D215</f>
        <v>0</v>
      </c>
      <c r="F216" s="183">
        <f>+'004'!E215</f>
        <v>-1110145434.4200001</v>
      </c>
      <c r="G216" s="183">
        <f>+'004'!F215</f>
        <v>0</v>
      </c>
    </row>
    <row r="217" spans="1:7" ht="15" x14ac:dyDescent="0.25">
      <c r="A217" s="167" t="str">
        <f t="shared" si="3"/>
        <v>3110</v>
      </c>
      <c r="B217" s="182" t="str">
        <f>+'004'!A216</f>
        <v>**    3110     Aportaciones</v>
      </c>
      <c r="C217" s="183">
        <f>+'004'!B216</f>
        <v>-1096582005.6700001</v>
      </c>
      <c r="D217" s="183">
        <f>+'004'!C216</f>
        <v>0</v>
      </c>
      <c r="E217" s="183">
        <f>+'004'!D216</f>
        <v>0</v>
      </c>
      <c r="F217" s="183">
        <f>+'004'!E216</f>
        <v>-1096582005.6700001</v>
      </c>
      <c r="G217" s="183">
        <f>+'004'!F216</f>
        <v>0</v>
      </c>
    </row>
    <row r="218" spans="1:7" ht="15" x14ac:dyDescent="0.25">
      <c r="A218" s="167" t="str">
        <f t="shared" si="3"/>
        <v>3110</v>
      </c>
      <c r="B218" s="182" t="str">
        <f>+'004'!A217</f>
        <v>*     3110     Aportaciones</v>
      </c>
      <c r="C218" s="183">
        <f>+'004'!B217</f>
        <v>-1096582005.6700001</v>
      </c>
      <c r="D218" s="183">
        <f>+'004'!C217</f>
        <v>0</v>
      </c>
      <c r="E218" s="183">
        <f>+'004'!D217</f>
        <v>0</v>
      </c>
      <c r="F218" s="183">
        <f>+'004'!E217</f>
        <v>-1096582005.6700001</v>
      </c>
      <c r="G218" s="183">
        <f>+'004'!F217</f>
        <v>0</v>
      </c>
    </row>
    <row r="219" spans="1:7" ht="15" x14ac:dyDescent="0.25">
      <c r="A219" s="167" t="str">
        <f t="shared" si="3"/>
        <v>3110000001</v>
      </c>
      <c r="B219" s="182" t="str">
        <f>+'004'!A218</f>
        <v xml:space="preserve">      3110000001  APORTACIONES DE PATRIMONIO</v>
      </c>
      <c r="C219" s="183">
        <f>+'004'!B218</f>
        <v>-945976018.01999998</v>
      </c>
      <c r="D219" s="183">
        <f>+'004'!C218</f>
        <v>0</v>
      </c>
      <c r="E219" s="183">
        <f>+'004'!D218</f>
        <v>0</v>
      </c>
      <c r="F219" s="183">
        <f>+'004'!E218</f>
        <v>-945976018.01999998</v>
      </c>
      <c r="G219" s="183">
        <f>+'004'!F218</f>
        <v>0</v>
      </c>
    </row>
    <row r="220" spans="1:7" ht="15" x14ac:dyDescent="0.25">
      <c r="A220" s="167" t="str">
        <f t="shared" si="3"/>
        <v>3111009105</v>
      </c>
      <c r="B220" s="182" t="str">
        <f>+'004'!A219</f>
        <v xml:space="preserve">      3111009105  APORTACIONES DEL GNO</v>
      </c>
      <c r="C220" s="183">
        <f>+'004'!B219</f>
        <v>-22627703.420000002</v>
      </c>
      <c r="D220" s="183">
        <f>+'004'!C219</f>
        <v>0</v>
      </c>
      <c r="E220" s="183">
        <f>+'004'!D219</f>
        <v>0</v>
      </c>
      <c r="F220" s="183">
        <f>+'004'!E219</f>
        <v>-22627703.420000002</v>
      </c>
      <c r="G220" s="183">
        <f>+'004'!F219</f>
        <v>0</v>
      </c>
    </row>
    <row r="221" spans="1:7" ht="15" x14ac:dyDescent="0.25">
      <c r="A221" s="167" t="str">
        <f t="shared" si="3"/>
        <v>3111009106</v>
      </c>
      <c r="B221" s="182" t="str">
        <f>+'004'!A220</f>
        <v xml:space="preserve">      3111009106  APORTACIONES OP</v>
      </c>
      <c r="C221" s="183">
        <f>+'004'!B220</f>
        <v>-21043799.920000002</v>
      </c>
      <c r="D221" s="183">
        <f>+'004'!C220</f>
        <v>0</v>
      </c>
      <c r="E221" s="183">
        <f>+'004'!D220</f>
        <v>0</v>
      </c>
      <c r="F221" s="183">
        <f>+'004'!E220</f>
        <v>-21043799.920000002</v>
      </c>
      <c r="G221" s="183">
        <f>+'004'!F220</f>
        <v>0</v>
      </c>
    </row>
    <row r="222" spans="1:7" ht="15" x14ac:dyDescent="0.25">
      <c r="A222" s="167" t="str">
        <f t="shared" si="3"/>
        <v>3111009305</v>
      </c>
      <c r="B222" s="182" t="str">
        <f>+'004'!A221</f>
        <v xml:space="preserve">      3111009305  APORTACIONES SETEC</v>
      </c>
      <c r="C222" s="183">
        <f>+'004'!B221</f>
        <v>-7467310</v>
      </c>
      <c r="D222" s="183">
        <f>+'004'!C221</f>
        <v>0</v>
      </c>
      <c r="E222" s="183">
        <f>+'004'!D221</f>
        <v>0</v>
      </c>
      <c r="F222" s="183">
        <f>+'004'!E221</f>
        <v>-7467310</v>
      </c>
      <c r="G222" s="183">
        <f>+'004'!F221</f>
        <v>0</v>
      </c>
    </row>
    <row r="223" spans="1:7" ht="15" x14ac:dyDescent="0.25">
      <c r="A223" s="167" t="str">
        <f t="shared" si="3"/>
        <v>3112009105</v>
      </c>
      <c r="B223" s="182" t="str">
        <f>+'004'!A222</f>
        <v xml:space="preserve">      3112009105  APORTACIONES DEL GNO</v>
      </c>
      <c r="C223" s="183">
        <f>+'004'!B222</f>
        <v>-87210540.439999998</v>
      </c>
      <c r="D223" s="183">
        <f>+'004'!C222</f>
        <v>0</v>
      </c>
      <c r="E223" s="183">
        <f>+'004'!D222</f>
        <v>0</v>
      </c>
      <c r="F223" s="183">
        <f>+'004'!E222</f>
        <v>-87210540.439999998</v>
      </c>
      <c r="G223" s="183">
        <f>+'004'!F222</f>
        <v>0</v>
      </c>
    </row>
    <row r="224" spans="1:7" ht="15" x14ac:dyDescent="0.25">
      <c r="A224" s="167" t="str">
        <f t="shared" si="3"/>
        <v>3112009205</v>
      </c>
      <c r="B224" s="182" t="str">
        <f>+'004'!A223</f>
        <v xml:space="preserve">      3112009205  APORTACIONES F AUX</v>
      </c>
      <c r="C224" s="183">
        <f>+'004'!B223</f>
        <v>-1122002.6200000001</v>
      </c>
      <c r="D224" s="183">
        <f>+'004'!C223</f>
        <v>0</v>
      </c>
      <c r="E224" s="183">
        <f>+'004'!D223</f>
        <v>0</v>
      </c>
      <c r="F224" s="183">
        <f>+'004'!E223</f>
        <v>-1122002.6200000001</v>
      </c>
      <c r="G224" s="183">
        <f>+'004'!F223</f>
        <v>0</v>
      </c>
    </row>
    <row r="225" spans="1:7" ht="15" x14ac:dyDescent="0.25">
      <c r="A225" s="167" t="str">
        <f t="shared" si="3"/>
        <v>3112009206</v>
      </c>
      <c r="B225" s="182" t="str">
        <f>+'004'!A224</f>
        <v xml:space="preserve">      3112009206  APORTACIONES F AUX</v>
      </c>
      <c r="C225" s="183">
        <f>+'004'!B224</f>
        <v>-459650.1</v>
      </c>
      <c r="D225" s="183">
        <f>+'004'!C224</f>
        <v>0</v>
      </c>
      <c r="E225" s="183">
        <f>+'004'!D224</f>
        <v>0</v>
      </c>
      <c r="F225" s="183">
        <f>+'004'!E224</f>
        <v>-459650.1</v>
      </c>
      <c r="G225" s="183">
        <f>+'004'!F224</f>
        <v>0</v>
      </c>
    </row>
    <row r="226" spans="1:7" ht="15" x14ac:dyDescent="0.25">
      <c r="A226" s="167" t="str">
        <f t="shared" si="3"/>
        <v>3112009305</v>
      </c>
      <c r="B226" s="182" t="str">
        <f>+'004'!A225</f>
        <v xml:space="preserve">      3112009305  APORTACIONES SETEC</v>
      </c>
      <c r="C226" s="183">
        <f>+'004'!B225</f>
        <v>-10674981.15</v>
      </c>
      <c r="D226" s="183">
        <f>+'004'!C225</f>
        <v>0</v>
      </c>
      <c r="E226" s="183">
        <f>+'004'!D225</f>
        <v>0</v>
      </c>
      <c r="F226" s="183">
        <f>+'004'!E225</f>
        <v>-10674981.15</v>
      </c>
      <c r="G226" s="183">
        <f>+'004'!F225</f>
        <v>0</v>
      </c>
    </row>
    <row r="227" spans="1:7" ht="15" x14ac:dyDescent="0.25">
      <c r="A227" s="167" t="str">
        <f t="shared" si="3"/>
        <v>3120</v>
      </c>
      <c r="B227" s="182" t="str">
        <f>+'004'!A226</f>
        <v>**    3120     Donaciones de Capital</v>
      </c>
      <c r="C227" s="183">
        <f>+'004'!B226</f>
        <v>-13563428.75</v>
      </c>
      <c r="D227" s="183">
        <f>+'004'!C226</f>
        <v>0</v>
      </c>
      <c r="E227" s="183">
        <f>+'004'!D226</f>
        <v>0</v>
      </c>
      <c r="F227" s="183">
        <f>+'004'!E226</f>
        <v>-13563428.75</v>
      </c>
      <c r="G227" s="183">
        <f>+'004'!F226</f>
        <v>0</v>
      </c>
    </row>
    <row r="228" spans="1:7" ht="15" x14ac:dyDescent="0.25">
      <c r="A228" s="167" t="str">
        <f t="shared" si="3"/>
        <v>3120</v>
      </c>
      <c r="B228" s="182" t="str">
        <f>+'004'!A227</f>
        <v>*     3120     Donaciones de Capital</v>
      </c>
      <c r="C228" s="183">
        <f>+'004'!B227</f>
        <v>-13563428.75</v>
      </c>
      <c r="D228" s="183">
        <f>+'004'!C227</f>
        <v>0</v>
      </c>
      <c r="E228" s="183">
        <f>+'004'!D227</f>
        <v>0</v>
      </c>
      <c r="F228" s="183">
        <f>+'004'!E227</f>
        <v>-13563428.75</v>
      </c>
      <c r="G228" s="183">
        <f>+'004'!F227</f>
        <v>0</v>
      </c>
    </row>
    <row r="229" spans="1:7" ht="15" x14ac:dyDescent="0.25">
      <c r="A229" s="167" t="str">
        <f t="shared" si="3"/>
        <v>3120000001</v>
      </c>
      <c r="B229" s="182" t="str">
        <f>+'004'!A228</f>
        <v xml:space="preserve">      3120000001  DONACIONES</v>
      </c>
      <c r="C229" s="183">
        <f>+'004'!B228</f>
        <v>-13563428.75</v>
      </c>
      <c r="D229" s="183">
        <f>+'004'!C228</f>
        <v>0</v>
      </c>
      <c r="E229" s="183">
        <f>+'004'!D228</f>
        <v>0</v>
      </c>
      <c r="F229" s="183">
        <f>+'004'!E228</f>
        <v>-13563428.75</v>
      </c>
      <c r="G229" s="183">
        <f>+'004'!F228</f>
        <v>0</v>
      </c>
    </row>
    <row r="230" spans="1:7" ht="15" x14ac:dyDescent="0.25">
      <c r="A230" s="167" t="str">
        <f t="shared" si="3"/>
        <v>3200</v>
      </c>
      <c r="B230" s="182" t="str">
        <f>+'004'!A229</f>
        <v>***   3200     Patrimonio Generado</v>
      </c>
      <c r="C230" s="183">
        <f>+'004'!B229</f>
        <v>-238941298.65000001</v>
      </c>
      <c r="D230" s="183">
        <f>+'004'!C229</f>
        <v>153512604.93000001</v>
      </c>
      <c r="E230" s="183">
        <f>+'004'!D229</f>
        <v>-144628087.5</v>
      </c>
      <c r="F230" s="183">
        <f>+'004'!E229</f>
        <v>-230056781.22</v>
      </c>
      <c r="G230" s="183">
        <f>+'004'!F229</f>
        <v>8884517.4299999997</v>
      </c>
    </row>
    <row r="231" spans="1:7" ht="15" x14ac:dyDescent="0.25">
      <c r="A231" s="167" t="str">
        <f t="shared" si="3"/>
        <v>3210</v>
      </c>
      <c r="B231" s="182" t="str">
        <f>+'004'!A230</f>
        <v>**    3210     Ahorro/ Desahorro</v>
      </c>
      <c r="C231" s="183">
        <f>+'004'!B230</f>
        <v>-98505710.629999995</v>
      </c>
      <c r="D231" s="183">
        <f>+'004'!C230</f>
        <v>115615830.39</v>
      </c>
      <c r="E231" s="183">
        <f>+'004'!D230</f>
        <v>-106728712.95999999</v>
      </c>
      <c r="F231" s="183">
        <f>+'004'!E230</f>
        <v>-89618593.200000003</v>
      </c>
      <c r="G231" s="183">
        <f>+'004'!F230</f>
        <v>8887117.4299999997</v>
      </c>
    </row>
    <row r="232" spans="1:7" ht="15" x14ac:dyDescent="0.25">
      <c r="A232" s="167" t="str">
        <f t="shared" si="3"/>
        <v>3210</v>
      </c>
      <c r="B232" s="182" t="str">
        <f>+'004'!A231</f>
        <v>*     3210     Ahorro/ Desahorro</v>
      </c>
      <c r="C232" s="183">
        <f>+'004'!B231</f>
        <v>-98505710.629999995</v>
      </c>
      <c r="D232" s="183">
        <f>+'004'!C231</f>
        <v>115615830.39</v>
      </c>
      <c r="E232" s="183">
        <f>+'004'!D231</f>
        <v>-106728712.95999999</v>
      </c>
      <c r="F232" s="183">
        <f>+'004'!E231</f>
        <v>-89618593.200000003</v>
      </c>
      <c r="G232" s="183">
        <f>+'004'!F231</f>
        <v>8887117.4299999997</v>
      </c>
    </row>
    <row r="233" spans="1:7" ht="15" x14ac:dyDescent="0.25">
      <c r="A233" s="167" t="str">
        <f t="shared" si="3"/>
        <v>3220</v>
      </c>
      <c r="B233" s="182" t="str">
        <f>+'004'!A232</f>
        <v>**    3220     Res. de Ejercicios Anteriores</v>
      </c>
      <c r="C233" s="183">
        <f>+'004'!B232</f>
        <v>-560772849.99000001</v>
      </c>
      <c r="D233" s="183">
        <f>+'004'!C232</f>
        <v>37896774.539999999</v>
      </c>
      <c r="E233" s="183">
        <f>+'004'!D232</f>
        <v>-37899374.539999999</v>
      </c>
      <c r="F233" s="183">
        <f>+'004'!E232</f>
        <v>-560775449.99000001</v>
      </c>
      <c r="G233" s="183">
        <f>+'004'!F232</f>
        <v>-2600</v>
      </c>
    </row>
    <row r="234" spans="1:7" ht="15" x14ac:dyDescent="0.25">
      <c r="A234" s="167" t="str">
        <f t="shared" si="3"/>
        <v>3220</v>
      </c>
      <c r="B234" s="182" t="str">
        <f>+'004'!A233</f>
        <v>*     3220     Res. de Ejercicios Anteriores</v>
      </c>
      <c r="C234" s="183">
        <f>+'004'!B233</f>
        <v>-560772849.99000001</v>
      </c>
      <c r="D234" s="183">
        <f>+'004'!C233</f>
        <v>37896774.539999999</v>
      </c>
      <c r="E234" s="183">
        <f>+'004'!D233</f>
        <v>-37899374.539999999</v>
      </c>
      <c r="F234" s="183">
        <f>+'004'!E233</f>
        <v>-560775449.99000001</v>
      </c>
      <c r="G234" s="183">
        <f>+'004'!F233</f>
        <v>-2600</v>
      </c>
    </row>
    <row r="235" spans="1:7" ht="15" x14ac:dyDescent="0.25">
      <c r="A235" s="167" t="str">
        <f t="shared" si="3"/>
        <v>3220001001</v>
      </c>
      <c r="B235" s="182" t="str">
        <f>+'004'!A234</f>
        <v xml:space="preserve">      3220001001  RESULTADOS DE EJERCI</v>
      </c>
      <c r="C235" s="183">
        <f>+'004'!B234</f>
        <v>-104029998.73999999</v>
      </c>
      <c r="D235" s="183">
        <f>+'004'!C234</f>
        <v>19609114.239999998</v>
      </c>
      <c r="E235" s="183">
        <f>+'004'!D234</f>
        <v>-8859552.9900000002</v>
      </c>
      <c r="F235" s="183">
        <f>+'004'!E234</f>
        <v>-93280437.489999995</v>
      </c>
      <c r="G235" s="183">
        <f>+'004'!F234</f>
        <v>10749561.25</v>
      </c>
    </row>
    <row r="236" spans="1:7" ht="15" x14ac:dyDescent="0.25">
      <c r="A236" s="167" t="str">
        <f t="shared" si="3"/>
        <v>3220001011</v>
      </c>
      <c r="B236" s="182" t="str">
        <f>+'004'!A235</f>
        <v xml:space="preserve">      3220001011  REFRENDO</v>
      </c>
      <c r="C236" s="183">
        <f>+'004'!B235</f>
        <v>-162317591.37</v>
      </c>
      <c r="D236" s="183">
        <f>+'004'!C235</f>
        <v>8859552.9900000002</v>
      </c>
      <c r="E236" s="183">
        <f>+'004'!D235</f>
        <v>-18794654.190000001</v>
      </c>
      <c r="F236" s="183">
        <f>+'004'!E235</f>
        <v>-172252692.56999999</v>
      </c>
      <c r="G236" s="183">
        <f>+'004'!F235</f>
        <v>-9935101.1999999993</v>
      </c>
    </row>
    <row r="237" spans="1:7" ht="15" x14ac:dyDescent="0.25">
      <c r="A237" s="167" t="str">
        <f t="shared" si="3"/>
        <v>3220001012</v>
      </c>
      <c r="B237" s="182" t="str">
        <f>+'004'!A236</f>
        <v xml:space="preserve">      3220001012  OTROS FONDOS</v>
      </c>
      <c r="C237" s="183">
        <f>+'004'!B236</f>
        <v>-99720341.890000001</v>
      </c>
      <c r="D237" s="183">
        <f>+'004'!C236</f>
        <v>0</v>
      </c>
      <c r="E237" s="183">
        <f>+'004'!D236</f>
        <v>-814460.05</v>
      </c>
      <c r="F237" s="183">
        <f>+'004'!E236</f>
        <v>-100534801.94</v>
      </c>
      <c r="G237" s="183">
        <f>+'004'!F236</f>
        <v>-814460.05</v>
      </c>
    </row>
    <row r="238" spans="1:7" ht="15" x14ac:dyDescent="0.25">
      <c r="A238" s="167" t="str">
        <f t="shared" si="3"/>
        <v>3220002001</v>
      </c>
      <c r="B238" s="182" t="str">
        <f>+'004'!A237</f>
        <v xml:space="preserve">      3220002001  RESULTADOS DE EJERCI</v>
      </c>
      <c r="C238" s="183">
        <f>+'004'!B237</f>
        <v>-16033387.73</v>
      </c>
      <c r="D238" s="183">
        <f>+'004'!C237</f>
        <v>950</v>
      </c>
      <c r="E238" s="183">
        <f>+'004'!D237</f>
        <v>-3550</v>
      </c>
      <c r="F238" s="183">
        <f>+'004'!E237</f>
        <v>-16035987.73</v>
      </c>
      <c r="G238" s="183">
        <f>+'004'!F237</f>
        <v>-2600</v>
      </c>
    </row>
    <row r="239" spans="1:7" ht="15" x14ac:dyDescent="0.25">
      <c r="A239" s="167" t="str">
        <f t="shared" si="3"/>
        <v>3220002002</v>
      </c>
      <c r="B239" s="182" t="str">
        <f>+'004'!A238</f>
        <v xml:space="preserve">      3220002002  RESERVA ETIQUETADA</v>
      </c>
      <c r="C239" s="183">
        <f>+'004'!B238</f>
        <v>-196608476.21000001</v>
      </c>
      <c r="D239" s="183">
        <f>+'004'!C238</f>
        <v>0</v>
      </c>
      <c r="E239" s="183">
        <f>+'004'!D238</f>
        <v>0</v>
      </c>
      <c r="F239" s="183">
        <f>+'004'!E238</f>
        <v>-196608476.21000001</v>
      </c>
      <c r="G239" s="183">
        <f>+'004'!F238</f>
        <v>0</v>
      </c>
    </row>
    <row r="240" spans="1:7" ht="15" x14ac:dyDescent="0.25">
      <c r="A240" s="167" t="str">
        <f t="shared" si="3"/>
        <v>3220002003</v>
      </c>
      <c r="B240" s="182" t="str">
        <f>+'004'!A239</f>
        <v xml:space="preserve">      3220002003  APLIC.EJERCICIOS ANT</v>
      </c>
      <c r="C240" s="183">
        <f>+'004'!B239</f>
        <v>17936945.949999999</v>
      </c>
      <c r="D240" s="183">
        <f>+'004'!C239</f>
        <v>0</v>
      </c>
      <c r="E240" s="183">
        <f>+'004'!D239</f>
        <v>0</v>
      </c>
      <c r="F240" s="183">
        <f>+'004'!E239</f>
        <v>17936945.949999999</v>
      </c>
      <c r="G240" s="183">
        <f>+'004'!F239</f>
        <v>0</v>
      </c>
    </row>
    <row r="241" spans="1:7" ht="15" x14ac:dyDescent="0.25">
      <c r="A241" s="167" t="str">
        <f t="shared" si="3"/>
        <v>3220002011</v>
      </c>
      <c r="B241" s="182" t="str">
        <f>+'004'!A240</f>
        <v xml:space="preserve">      3220002011  RECURSO FONDO AUX</v>
      </c>
      <c r="C241" s="183">
        <f>+'004'!B240</f>
        <v>0</v>
      </c>
      <c r="D241" s="183">
        <f>+'004'!C240</f>
        <v>0</v>
      </c>
      <c r="E241" s="183">
        <f>+'004'!D240</f>
        <v>0</v>
      </c>
      <c r="F241" s="183">
        <f>+'004'!E240</f>
        <v>0</v>
      </c>
      <c r="G241" s="183">
        <f>+'004'!F240</f>
        <v>0</v>
      </c>
    </row>
    <row r="242" spans="1:7" ht="15" x14ac:dyDescent="0.25">
      <c r="A242" s="167" t="str">
        <f t="shared" si="3"/>
        <v>3220002012</v>
      </c>
      <c r="B242" s="182" t="str">
        <f>+'004'!A241</f>
        <v xml:space="preserve">      3220002012  RECURSO FONDO AUX</v>
      </c>
      <c r="C242" s="183">
        <f>+'004'!B241</f>
        <v>0</v>
      </c>
      <c r="D242" s="183">
        <f>+'004'!C241</f>
        <v>9427157.3100000005</v>
      </c>
      <c r="E242" s="183">
        <f>+'004'!D241</f>
        <v>-9427157.3100000005</v>
      </c>
      <c r="F242" s="183">
        <f>+'004'!E241</f>
        <v>0</v>
      </c>
      <c r="G242" s="183">
        <f>+'004'!F241</f>
        <v>0</v>
      </c>
    </row>
    <row r="243" spans="1:7" ht="15" x14ac:dyDescent="0.25">
      <c r="A243" s="167" t="str">
        <f t="shared" si="3"/>
        <v>3250</v>
      </c>
      <c r="B243" s="182" t="str">
        <f>+'004'!A242</f>
        <v>**    3250     Rectif. de Res. de Ejerc.</v>
      </c>
      <c r="C243" s="183">
        <f>+'004'!B242</f>
        <v>420337261.97000003</v>
      </c>
      <c r="D243" s="183">
        <f>+'004'!C242</f>
        <v>0</v>
      </c>
      <c r="E243" s="183">
        <f>+'004'!D242</f>
        <v>0</v>
      </c>
      <c r="F243" s="183">
        <f>+'004'!E242</f>
        <v>420337261.97000003</v>
      </c>
      <c r="G243" s="183">
        <f>+'004'!F242</f>
        <v>0</v>
      </c>
    </row>
    <row r="244" spans="1:7" ht="15" x14ac:dyDescent="0.25">
      <c r="A244" s="167" t="str">
        <f t="shared" si="3"/>
        <v>3251</v>
      </c>
      <c r="B244" s="182" t="str">
        <f>+'004'!A243</f>
        <v>*     3251     Cambios en Políticas Contables</v>
      </c>
      <c r="C244" s="183">
        <f>+'004'!B243</f>
        <v>420337261.97000003</v>
      </c>
      <c r="D244" s="183">
        <f>+'004'!C243</f>
        <v>0</v>
      </c>
      <c r="E244" s="183">
        <f>+'004'!D243</f>
        <v>0</v>
      </c>
      <c r="F244" s="183">
        <f>+'004'!E243</f>
        <v>420337261.97000003</v>
      </c>
      <c r="G244" s="183">
        <f>+'004'!F243</f>
        <v>0</v>
      </c>
    </row>
    <row r="245" spans="1:7" ht="15" x14ac:dyDescent="0.25">
      <c r="A245" s="167" t="str">
        <f t="shared" si="3"/>
        <v>3251000001</v>
      </c>
      <c r="B245" s="182" t="str">
        <f>+'004'!A244</f>
        <v xml:space="preserve">      3251000001  CAMBIOS EN POLITICAS</v>
      </c>
      <c r="C245" s="183">
        <f>+'004'!B244</f>
        <v>420337261.97000003</v>
      </c>
      <c r="D245" s="183">
        <f>+'004'!C244</f>
        <v>0</v>
      </c>
      <c r="E245" s="183">
        <f>+'004'!D244</f>
        <v>0</v>
      </c>
      <c r="F245" s="183">
        <f>+'004'!E244</f>
        <v>420337261.97000003</v>
      </c>
      <c r="G245" s="183">
        <f>+'004'!F244</f>
        <v>0</v>
      </c>
    </row>
    <row r="246" spans="1:7" ht="15" x14ac:dyDescent="0.25">
      <c r="A246" s="167" t="str">
        <f t="shared" si="3"/>
        <v>Resu</v>
      </c>
      <c r="B246" s="182" t="str">
        <f>+'004'!A245</f>
        <v>***** Resultados</v>
      </c>
      <c r="C246" s="183">
        <f>+'004'!B245</f>
        <v>-98505710.629999995</v>
      </c>
      <c r="D246" s="183">
        <f>+'004'!C245</f>
        <v>115615830.39</v>
      </c>
      <c r="E246" s="183">
        <f>+'004'!D245</f>
        <v>-106728712.95999999</v>
      </c>
      <c r="F246" s="183">
        <f>+'004'!E245</f>
        <v>-89618593.200000003</v>
      </c>
      <c r="G246" s="183">
        <f>+'004'!F245</f>
        <v>8887117.4299999997</v>
      </c>
    </row>
    <row r="247" spans="1:7" ht="15" x14ac:dyDescent="0.25">
      <c r="A247" s="167" t="str">
        <f t="shared" si="3"/>
        <v>4000</v>
      </c>
      <c r="B247" s="182" t="str">
        <f>+'004'!A246</f>
        <v>****  4000     Ingresos y otros beneficios</v>
      </c>
      <c r="C247" s="183">
        <f>+'004'!B246</f>
        <v>-1072174781.08</v>
      </c>
      <c r="D247" s="183">
        <f>+'004'!C246</f>
        <v>1236775.8600000001</v>
      </c>
      <c r="E247" s="183">
        <f>+'004'!D246</f>
        <v>-106363701.98999999</v>
      </c>
      <c r="F247" s="183">
        <f>+'004'!E246</f>
        <v>-1177301707.21</v>
      </c>
      <c r="G247" s="183">
        <f>+'004'!F246</f>
        <v>-105126926.13</v>
      </c>
    </row>
    <row r="248" spans="1:7" ht="15" x14ac:dyDescent="0.25">
      <c r="A248" s="167" t="str">
        <f t="shared" si="3"/>
        <v>4100</v>
      </c>
      <c r="B248" s="182" t="str">
        <f>+'004'!A247</f>
        <v>***   4100     Ingresos de Gestión</v>
      </c>
      <c r="C248" s="183">
        <f>+'004'!B247</f>
        <v>-31887693.289999999</v>
      </c>
      <c r="D248" s="183">
        <f>+'004'!C247</f>
        <v>718742.09</v>
      </c>
      <c r="E248" s="183">
        <f>+'004'!D247</f>
        <v>-5594892.1399999997</v>
      </c>
      <c r="F248" s="183">
        <f>+'004'!E247</f>
        <v>-36763843.340000004</v>
      </c>
      <c r="G248" s="183">
        <f>+'004'!F247</f>
        <v>-4876150.05</v>
      </c>
    </row>
    <row r="249" spans="1:7" ht="15" x14ac:dyDescent="0.25">
      <c r="A249" s="167" t="str">
        <f t="shared" si="3"/>
        <v>4150</v>
      </c>
      <c r="B249" s="182" t="str">
        <f>+'004'!A248</f>
        <v>**    4150     Productos de tipo corriente</v>
      </c>
      <c r="C249" s="183">
        <f>+'004'!B248</f>
        <v>-29225270.43</v>
      </c>
      <c r="D249" s="183">
        <f>+'004'!C248</f>
        <v>666187.68999999994</v>
      </c>
      <c r="E249" s="183">
        <f>+'004'!D248</f>
        <v>-4924407.25</v>
      </c>
      <c r="F249" s="183">
        <f>+'004'!E248</f>
        <v>-33483489.989999998</v>
      </c>
      <c r="G249" s="183">
        <f>+'004'!F248</f>
        <v>-4258219.5599999996</v>
      </c>
    </row>
    <row r="250" spans="1:7" ht="15" x14ac:dyDescent="0.25">
      <c r="A250" s="167" t="str">
        <f t="shared" si="3"/>
        <v>4151</v>
      </c>
      <c r="B250" s="182" t="str">
        <f>+'004'!A249</f>
        <v>*     4151     Prod. derivado del uso y aprov</v>
      </c>
      <c r="C250" s="183">
        <f>+'004'!B249</f>
        <v>-13161215.15</v>
      </c>
      <c r="D250" s="183">
        <f>+'004'!C249</f>
        <v>0</v>
      </c>
      <c r="E250" s="183">
        <f>+'004'!D249</f>
        <v>-1958525.12</v>
      </c>
      <c r="F250" s="183">
        <f>+'004'!E249</f>
        <v>-15119740.27</v>
      </c>
      <c r="G250" s="183">
        <f>+'004'!F249</f>
        <v>-1958525.12</v>
      </c>
    </row>
    <row r="251" spans="1:7" ht="15" x14ac:dyDescent="0.25">
      <c r="A251" s="167" t="str">
        <f t="shared" si="3"/>
        <v>4151006101</v>
      </c>
      <c r="B251" s="182" t="str">
        <f>+'004'!A250</f>
        <v xml:space="preserve">      4151006101  PRODUCTOS FINANCIEROS</v>
      </c>
      <c r="C251" s="183">
        <f>+'004'!B250</f>
        <v>-13161215.15</v>
      </c>
      <c r="D251" s="183">
        <f>+'004'!C250</f>
        <v>0</v>
      </c>
      <c r="E251" s="183">
        <f>+'004'!D250</f>
        <v>-1958525.12</v>
      </c>
      <c r="F251" s="183">
        <f>+'004'!E250</f>
        <v>-15119740.27</v>
      </c>
      <c r="G251" s="183">
        <f>+'004'!F250</f>
        <v>-1958525.12</v>
      </c>
    </row>
    <row r="252" spans="1:7" ht="15" x14ac:dyDescent="0.25">
      <c r="A252" s="167" t="str">
        <f t="shared" si="3"/>
        <v>4152</v>
      </c>
      <c r="B252" s="182" t="str">
        <f>+'004'!A251</f>
        <v>*     4152     Enaj. de bienes m. no sujetos</v>
      </c>
      <c r="C252" s="183">
        <f>+'004'!B251</f>
        <v>-36230</v>
      </c>
      <c r="D252" s="183">
        <f>+'004'!C251</f>
        <v>0</v>
      </c>
      <c r="E252" s="183">
        <f>+'004'!D251</f>
        <v>-19100</v>
      </c>
      <c r="F252" s="183">
        <f>+'004'!E251</f>
        <v>-55330</v>
      </c>
      <c r="G252" s="183">
        <f>+'004'!F251</f>
        <v>-19100</v>
      </c>
    </row>
    <row r="253" spans="1:7" ht="15" x14ac:dyDescent="0.25">
      <c r="A253" s="167" t="str">
        <f t="shared" si="3"/>
        <v>4152006201</v>
      </c>
      <c r="B253" s="182" t="str">
        <f>+'004'!A252</f>
        <v xml:space="preserve">      4152006201  INGRESOS POR VENTA D</v>
      </c>
      <c r="C253" s="183">
        <f>+'004'!B252</f>
        <v>-36230</v>
      </c>
      <c r="D253" s="183">
        <f>+'004'!C252</f>
        <v>0</v>
      </c>
      <c r="E253" s="183">
        <f>+'004'!D252</f>
        <v>-19100</v>
      </c>
      <c r="F253" s="183">
        <f>+'004'!E252</f>
        <v>-55330</v>
      </c>
      <c r="G253" s="183">
        <f>+'004'!F252</f>
        <v>-19100</v>
      </c>
    </row>
    <row r="254" spans="1:7" ht="15" x14ac:dyDescent="0.25">
      <c r="A254" s="167" t="str">
        <f t="shared" si="3"/>
        <v>4159</v>
      </c>
      <c r="B254" s="182" t="str">
        <f>+'004'!A253</f>
        <v>*     4159     Otros productos</v>
      </c>
      <c r="C254" s="183">
        <f>+'004'!B253</f>
        <v>-16027825.279999999</v>
      </c>
      <c r="D254" s="183">
        <f>+'004'!C253</f>
        <v>666187.68999999994</v>
      </c>
      <c r="E254" s="183">
        <f>+'004'!D253</f>
        <v>-2946782.13</v>
      </c>
      <c r="F254" s="183">
        <f>+'004'!E253</f>
        <v>-18308419.719999999</v>
      </c>
      <c r="G254" s="183">
        <f>+'004'!F253</f>
        <v>-2280594.44</v>
      </c>
    </row>
    <row r="255" spans="1:7" ht="15" x14ac:dyDescent="0.25">
      <c r="A255" s="167" t="str">
        <f t="shared" si="3"/>
        <v>4159015101</v>
      </c>
      <c r="B255" s="182" t="str">
        <f>+'004'!A254</f>
        <v xml:space="preserve">      4159015101  PRODUCTOS FINANCIEROS</v>
      </c>
      <c r="C255" s="183">
        <f>+'004'!B254</f>
        <v>-9214177.1600000001</v>
      </c>
      <c r="D255" s="183">
        <f>+'004'!C254</f>
        <v>29811.66</v>
      </c>
      <c r="E255" s="183">
        <f>+'004'!D254</f>
        <v>-1144060.6000000001</v>
      </c>
      <c r="F255" s="183">
        <f>+'004'!E254</f>
        <v>-10328426.1</v>
      </c>
      <c r="G255" s="183">
        <f>+'004'!F254</f>
        <v>-1114248.94</v>
      </c>
    </row>
    <row r="256" spans="1:7" ht="15" x14ac:dyDescent="0.25">
      <c r="A256" s="167" t="str">
        <f t="shared" si="3"/>
        <v>4159015102</v>
      </c>
      <c r="B256" s="182" t="str">
        <f>+'004'!A255</f>
        <v xml:space="preserve">      4159015102  OTROS PRODUCTOS</v>
      </c>
      <c r="C256" s="183">
        <f>+'004'!B255</f>
        <v>-1175875.5</v>
      </c>
      <c r="D256" s="183">
        <f>+'004'!C255</f>
        <v>6245.5</v>
      </c>
      <c r="E256" s="183">
        <f>+'004'!D255</f>
        <v>-117858</v>
      </c>
      <c r="F256" s="183">
        <f>+'004'!E255</f>
        <v>-1287488</v>
      </c>
      <c r="G256" s="183">
        <f>+'004'!F255</f>
        <v>-111612.5</v>
      </c>
    </row>
    <row r="257" spans="1:7" ht="15" x14ac:dyDescent="0.25">
      <c r="A257" s="167" t="str">
        <f t="shared" si="3"/>
        <v>4159015103</v>
      </c>
      <c r="B257" s="182" t="str">
        <f>+'004'!A256</f>
        <v xml:space="preserve">      4159015103  2% SUP EXT OBRA</v>
      </c>
      <c r="C257" s="183">
        <f>+'004'!B256</f>
        <v>-897162.95</v>
      </c>
      <c r="D257" s="183">
        <f>+'004'!C256</f>
        <v>0</v>
      </c>
      <c r="E257" s="183">
        <f>+'004'!D256</f>
        <v>-188145.15</v>
      </c>
      <c r="F257" s="183">
        <f>+'004'!E256</f>
        <v>-1085308.1000000001</v>
      </c>
      <c r="G257" s="183">
        <f>+'004'!F256</f>
        <v>-188145.15</v>
      </c>
    </row>
    <row r="258" spans="1:7" ht="15" x14ac:dyDescent="0.25">
      <c r="A258" s="167" t="str">
        <f t="shared" si="3"/>
        <v>4159015104</v>
      </c>
      <c r="B258" s="182" t="str">
        <f>+'004'!A257</f>
        <v xml:space="preserve">      4159015104  RENTA DE CAFETERIA</v>
      </c>
      <c r="C258" s="183">
        <f>+'004'!B257</f>
        <v>-78262.81</v>
      </c>
      <c r="D258" s="183">
        <f>+'004'!C257</f>
        <v>0</v>
      </c>
      <c r="E258" s="183">
        <f>+'004'!D257</f>
        <v>-8961.9</v>
      </c>
      <c r="F258" s="183">
        <f>+'004'!E257</f>
        <v>-87224.71</v>
      </c>
      <c r="G258" s="183">
        <f>+'004'!F257</f>
        <v>-8961.9</v>
      </c>
    </row>
    <row r="259" spans="1:7" ht="15" x14ac:dyDescent="0.25">
      <c r="A259" s="167" t="str">
        <f t="shared" ref="A259:A322" si="4">IF(LEFT(B259,1)=" ",MID(B259,7,10),MID(B259,7,4))</f>
        <v>4159015108</v>
      </c>
      <c r="B259" s="182" t="str">
        <f>+'004'!A258</f>
        <v xml:space="preserve">      4159015108  INGRESOS POR PROGRAMAS</v>
      </c>
      <c r="C259" s="183">
        <f>+'004'!B258</f>
        <v>-2127033.34</v>
      </c>
      <c r="D259" s="183">
        <f>+'004'!C258</f>
        <v>316000.64000000001</v>
      </c>
      <c r="E259" s="183">
        <f>+'004'!D258</f>
        <v>-854218.56</v>
      </c>
      <c r="F259" s="183">
        <f>+'004'!E258</f>
        <v>-2665251.2599999998</v>
      </c>
      <c r="G259" s="183">
        <f>+'004'!F258</f>
        <v>-538217.92000000004</v>
      </c>
    </row>
    <row r="260" spans="1:7" ht="15" x14ac:dyDescent="0.25">
      <c r="A260" s="167" t="str">
        <f t="shared" si="4"/>
        <v>4159015109</v>
      </c>
      <c r="B260" s="182" t="str">
        <f>+'004'!A259</f>
        <v xml:space="preserve">      4159015109  PRODUCTOS VARIOS</v>
      </c>
      <c r="C260" s="183">
        <f>+'004'!B259</f>
        <v>-2535313.52</v>
      </c>
      <c r="D260" s="183">
        <f>+'004'!C259</f>
        <v>314129.89</v>
      </c>
      <c r="E260" s="183">
        <f>+'004'!D259</f>
        <v>-633537.92000000004</v>
      </c>
      <c r="F260" s="183">
        <f>+'004'!E259</f>
        <v>-2854721.55</v>
      </c>
      <c r="G260" s="183">
        <f>+'004'!F259</f>
        <v>-319408.03000000003</v>
      </c>
    </row>
    <row r="261" spans="1:7" ht="15" x14ac:dyDescent="0.25">
      <c r="A261" s="167" t="str">
        <f t="shared" si="4"/>
        <v>4160</v>
      </c>
      <c r="B261" s="182" t="str">
        <f>+'004'!A260</f>
        <v>**    4160     Aprovech. de tipo corriente</v>
      </c>
      <c r="C261" s="183">
        <f>+'004'!B260</f>
        <v>-2662422.86</v>
      </c>
      <c r="D261" s="183">
        <f>+'004'!C260</f>
        <v>52554.400000000001</v>
      </c>
      <c r="E261" s="183">
        <f>+'004'!D260</f>
        <v>-670484.89</v>
      </c>
      <c r="F261" s="183">
        <f>+'004'!E260</f>
        <v>-3280353.35</v>
      </c>
      <c r="G261" s="183">
        <f>+'004'!F260</f>
        <v>-617930.49</v>
      </c>
    </row>
    <row r="262" spans="1:7" ht="15" x14ac:dyDescent="0.25">
      <c r="A262" s="167" t="str">
        <f t="shared" si="4"/>
        <v>4162</v>
      </c>
      <c r="B262" s="182" t="str">
        <f>+'004'!A261</f>
        <v>*     4162     Multas</v>
      </c>
      <c r="C262" s="183">
        <f>+'004'!B261</f>
        <v>-1960243.31</v>
      </c>
      <c r="D262" s="183">
        <f>+'004'!C261</f>
        <v>52554.400000000001</v>
      </c>
      <c r="E262" s="183">
        <f>+'004'!D261</f>
        <v>-289485.37</v>
      </c>
      <c r="F262" s="183">
        <f>+'004'!E261</f>
        <v>-2197174.2799999998</v>
      </c>
      <c r="G262" s="183">
        <f>+'004'!F261</f>
        <v>-236930.97</v>
      </c>
    </row>
    <row r="263" spans="1:7" ht="15" x14ac:dyDescent="0.25">
      <c r="A263" s="167" t="str">
        <f t="shared" si="4"/>
        <v>4162006104</v>
      </c>
      <c r="B263" s="182" t="str">
        <f>+'004'!A262</f>
        <v xml:space="preserve">      4162006104  INGRESOS POR MULTAS</v>
      </c>
      <c r="C263" s="183">
        <f>+'004'!B262</f>
        <v>-1632722.93</v>
      </c>
      <c r="D263" s="183">
        <f>+'004'!C262</f>
        <v>0</v>
      </c>
      <c r="E263" s="183">
        <f>+'004'!D262</f>
        <v>-165447.71</v>
      </c>
      <c r="F263" s="183">
        <f>+'004'!E262</f>
        <v>-1798170.64</v>
      </c>
      <c r="G263" s="183">
        <f>+'004'!F262</f>
        <v>-165447.71</v>
      </c>
    </row>
    <row r="264" spans="1:7" ht="15" x14ac:dyDescent="0.25">
      <c r="A264" s="167" t="str">
        <f t="shared" si="4"/>
        <v>4162006109</v>
      </c>
      <c r="B264" s="182" t="str">
        <f>+'004'!A263</f>
        <v xml:space="preserve">      4162006109  MULTAS MEDIDA APREM</v>
      </c>
      <c r="C264" s="183">
        <f>+'004'!B263</f>
        <v>-327520.38</v>
      </c>
      <c r="D264" s="183">
        <f>+'004'!C263</f>
        <v>52554.400000000001</v>
      </c>
      <c r="E264" s="183">
        <f>+'004'!D263</f>
        <v>-124037.66</v>
      </c>
      <c r="F264" s="183">
        <f>+'004'!E263</f>
        <v>-399003.64</v>
      </c>
      <c r="G264" s="183">
        <f>+'004'!F263</f>
        <v>-71483.259999999995</v>
      </c>
    </row>
    <row r="265" spans="1:7" ht="15" x14ac:dyDescent="0.25">
      <c r="A265" s="167" t="str">
        <f t="shared" si="4"/>
        <v>4169</v>
      </c>
      <c r="B265" s="182" t="str">
        <f>+'004'!A264</f>
        <v>*     4169     Otros Aprovechamientos</v>
      </c>
      <c r="C265" s="183">
        <f>+'004'!B264</f>
        <v>-702179.55</v>
      </c>
      <c r="D265" s="183">
        <f>+'004'!C264</f>
        <v>0</v>
      </c>
      <c r="E265" s="183">
        <f>+'004'!D264</f>
        <v>-380999.52</v>
      </c>
      <c r="F265" s="183">
        <f>+'004'!E264</f>
        <v>-1083179.07</v>
      </c>
      <c r="G265" s="183">
        <f>+'004'!F264</f>
        <v>-380999.52</v>
      </c>
    </row>
    <row r="266" spans="1:7" ht="15" x14ac:dyDescent="0.25">
      <c r="A266" s="167" t="str">
        <f t="shared" si="4"/>
        <v>4169006105</v>
      </c>
      <c r="B266" s="182" t="str">
        <f>+'004'!A265</f>
        <v xml:space="preserve">      4169006105  INGRESOS CERTIFICADO</v>
      </c>
      <c r="C266" s="183">
        <f>+'004'!B265</f>
        <v>-520074.85</v>
      </c>
      <c r="D266" s="183">
        <f>+'004'!C265</f>
        <v>0</v>
      </c>
      <c r="E266" s="183">
        <f>+'004'!D265</f>
        <v>-283560</v>
      </c>
      <c r="F266" s="183">
        <f>+'004'!E265</f>
        <v>-803634.85</v>
      </c>
      <c r="G266" s="183">
        <f>+'004'!F265</f>
        <v>-283560</v>
      </c>
    </row>
    <row r="267" spans="1:7" ht="15" x14ac:dyDescent="0.25">
      <c r="A267" s="167" t="str">
        <f t="shared" si="4"/>
        <v>4169006106</v>
      </c>
      <c r="B267" s="182" t="str">
        <f>+'004'!A266</f>
        <v xml:space="preserve">      4169006106  INGRESOS CERTIFICADO</v>
      </c>
      <c r="C267" s="183">
        <f>+'004'!B266</f>
        <v>-62838.8</v>
      </c>
      <c r="D267" s="183">
        <f>+'004'!C266</f>
        <v>0</v>
      </c>
      <c r="E267" s="183">
        <f>+'004'!D266</f>
        <v>-84768.72</v>
      </c>
      <c r="F267" s="183">
        <f>+'004'!E266</f>
        <v>-147607.51999999999</v>
      </c>
      <c r="G267" s="183">
        <f>+'004'!F266</f>
        <v>-84768.72</v>
      </c>
    </row>
    <row r="268" spans="1:7" ht="15" x14ac:dyDescent="0.25">
      <c r="A268" s="167" t="str">
        <f t="shared" si="4"/>
        <v>4169006107</v>
      </c>
      <c r="B268" s="182" t="str">
        <f>+'004'!A267</f>
        <v xml:space="preserve">      4169006107  ING CERTIFICADOS A</v>
      </c>
      <c r="C268" s="183">
        <f>+'004'!B267</f>
        <v>-112676.73</v>
      </c>
      <c r="D268" s="183">
        <f>+'004'!C267</f>
        <v>0</v>
      </c>
      <c r="E268" s="183">
        <f>+'004'!D267</f>
        <v>-12670.8</v>
      </c>
      <c r="F268" s="183">
        <f>+'004'!E267</f>
        <v>-125347.53</v>
      </c>
      <c r="G268" s="183">
        <f>+'004'!F267</f>
        <v>-12670.8</v>
      </c>
    </row>
    <row r="269" spans="1:7" ht="15" x14ac:dyDescent="0.25">
      <c r="A269" s="167" t="str">
        <f t="shared" si="4"/>
        <v>4169006111</v>
      </c>
      <c r="B269" s="182" t="str">
        <f>+'004'!A268</f>
        <v xml:space="preserve">      4169006111  DEPOSITOS NO RECONOCIDOS</v>
      </c>
      <c r="C269" s="183">
        <f>+'004'!B268</f>
        <v>-5483.27</v>
      </c>
      <c r="D269" s="183">
        <f>+'004'!C268</f>
        <v>0</v>
      </c>
      <c r="E269" s="183">
        <f>+'004'!D268</f>
        <v>0</v>
      </c>
      <c r="F269" s="183">
        <f>+'004'!E268</f>
        <v>-5483.27</v>
      </c>
      <c r="G269" s="183">
        <f>+'004'!F268</f>
        <v>0</v>
      </c>
    </row>
    <row r="270" spans="1:7" ht="15" x14ac:dyDescent="0.25">
      <c r="A270" s="167" t="str">
        <f t="shared" si="4"/>
        <v>4169006112</v>
      </c>
      <c r="B270" s="182" t="str">
        <f>+'004'!A269</f>
        <v xml:space="preserve">      4169006112  VARIACION CAMBIARIA</v>
      </c>
      <c r="C270" s="183">
        <f>+'004'!B269</f>
        <v>-1105.9000000000001</v>
      </c>
      <c r="D270" s="183">
        <f>+'004'!C269</f>
        <v>0</v>
      </c>
      <c r="E270" s="183">
        <f>+'004'!D269</f>
        <v>0</v>
      </c>
      <c r="F270" s="183">
        <f>+'004'!E269</f>
        <v>-1105.9000000000001</v>
      </c>
      <c r="G270" s="183">
        <f>+'004'!F269</f>
        <v>0</v>
      </c>
    </row>
    <row r="271" spans="1:7" ht="15" x14ac:dyDescent="0.25">
      <c r="A271" s="167" t="str">
        <f t="shared" si="4"/>
        <v>4200</v>
      </c>
      <c r="B271" s="182" t="str">
        <f>+'004'!A270</f>
        <v>***   4200     Participaciones, Aport, Transf</v>
      </c>
      <c r="C271" s="183">
        <f>+'004'!B270</f>
        <v>-1036614220</v>
      </c>
      <c r="D271" s="183">
        <f>+'004'!C270</f>
        <v>0</v>
      </c>
      <c r="E271" s="183">
        <f>+'004'!D270</f>
        <v>-99847689</v>
      </c>
      <c r="F271" s="183">
        <f>+'004'!E270</f>
        <v>-1136461909</v>
      </c>
      <c r="G271" s="183">
        <f>+'004'!F270</f>
        <v>-99847689</v>
      </c>
    </row>
    <row r="272" spans="1:7" ht="15" x14ac:dyDescent="0.25">
      <c r="A272" s="167" t="str">
        <f t="shared" si="4"/>
        <v>4220</v>
      </c>
      <c r="B272" s="182" t="str">
        <f>+'004'!A271</f>
        <v>**    4220     Transferencias, Asig., Sub.</v>
      </c>
      <c r="C272" s="183">
        <f>+'004'!B271</f>
        <v>-1036614220</v>
      </c>
      <c r="D272" s="183">
        <f>+'004'!C271</f>
        <v>0</v>
      </c>
      <c r="E272" s="183">
        <f>+'004'!D271</f>
        <v>-99847689</v>
      </c>
      <c r="F272" s="183">
        <f>+'004'!E271</f>
        <v>-1136461909</v>
      </c>
      <c r="G272" s="183">
        <f>+'004'!F271</f>
        <v>-99847689</v>
      </c>
    </row>
    <row r="273" spans="1:7" ht="15" x14ac:dyDescent="0.25">
      <c r="A273" s="167" t="str">
        <f t="shared" si="4"/>
        <v>4221</v>
      </c>
      <c r="B273" s="182" t="str">
        <f>+'004'!A272</f>
        <v>*     4221     Transferencias Internas</v>
      </c>
      <c r="C273" s="183">
        <f>+'004'!B272</f>
        <v>-1036614220</v>
      </c>
      <c r="D273" s="183">
        <f>+'004'!C272</f>
        <v>0</v>
      </c>
      <c r="E273" s="183">
        <f>+'004'!D272</f>
        <v>-99847689</v>
      </c>
      <c r="F273" s="183">
        <f>+'004'!E272</f>
        <v>-1136461909</v>
      </c>
      <c r="G273" s="183">
        <f>+'004'!F272</f>
        <v>-99847689</v>
      </c>
    </row>
    <row r="274" spans="1:7" ht="15" x14ac:dyDescent="0.25">
      <c r="A274" s="167" t="str">
        <f t="shared" si="4"/>
        <v>4221009101</v>
      </c>
      <c r="B274" s="182" t="str">
        <f>+'004'!A273</f>
        <v xml:space="preserve">      4221009101  TRANSFERENCIAS PARA</v>
      </c>
      <c r="C274" s="183">
        <f>+'004'!B273</f>
        <v>-787195869</v>
      </c>
      <c r="D274" s="183">
        <f>+'004'!C273</f>
        <v>0</v>
      </c>
      <c r="E274" s="183">
        <f>+'004'!D273</f>
        <v>-81177798</v>
      </c>
      <c r="F274" s="183">
        <f>+'004'!E273</f>
        <v>-868373667</v>
      </c>
      <c r="G274" s="183">
        <f>+'004'!F273</f>
        <v>-81177798</v>
      </c>
    </row>
    <row r="275" spans="1:7" ht="15" x14ac:dyDescent="0.25">
      <c r="A275" s="167" t="str">
        <f t="shared" si="4"/>
        <v>4221009102</v>
      </c>
      <c r="B275" s="182" t="str">
        <f>+'004'!A274</f>
        <v xml:space="preserve">      4221009102  TRANSFERENCIAS PARA</v>
      </c>
      <c r="C275" s="183">
        <f>+'004'!B274</f>
        <v>-45459889</v>
      </c>
      <c r="D275" s="183">
        <f>+'004'!C274</f>
        <v>0</v>
      </c>
      <c r="E275" s="183">
        <f>+'004'!D274</f>
        <v>-2344825</v>
      </c>
      <c r="F275" s="183">
        <f>+'004'!E274</f>
        <v>-47804714</v>
      </c>
      <c r="G275" s="183">
        <f>+'004'!F274</f>
        <v>-2344825</v>
      </c>
    </row>
    <row r="276" spans="1:7" ht="15" x14ac:dyDescent="0.25">
      <c r="A276" s="167" t="str">
        <f t="shared" si="4"/>
        <v>4221009103</v>
      </c>
      <c r="B276" s="182" t="str">
        <f>+'004'!A275</f>
        <v xml:space="preserve">      4221009103  TRANSFERENCIAS PARA</v>
      </c>
      <c r="C276" s="183">
        <f>+'004'!B275</f>
        <v>-154269293</v>
      </c>
      <c r="D276" s="183">
        <f>+'004'!C275</f>
        <v>0</v>
      </c>
      <c r="E276" s="183">
        <f>+'004'!D275</f>
        <v>-11609244</v>
      </c>
      <c r="F276" s="183">
        <f>+'004'!E275</f>
        <v>-165878537</v>
      </c>
      <c r="G276" s="183">
        <f>+'004'!F275</f>
        <v>-11609244</v>
      </c>
    </row>
    <row r="277" spans="1:7" ht="15" x14ac:dyDescent="0.25">
      <c r="A277" s="167" t="str">
        <f t="shared" si="4"/>
        <v>4221009104</v>
      </c>
      <c r="B277" s="182" t="str">
        <f>+'004'!A276</f>
        <v xml:space="preserve">      4221009104  TRANSFERENCIAS PARA</v>
      </c>
      <c r="C277" s="183">
        <f>+'004'!B276</f>
        <v>-3304579</v>
      </c>
      <c r="D277" s="183">
        <f>+'004'!C276</f>
        <v>0</v>
      </c>
      <c r="E277" s="183">
        <f>+'004'!D276</f>
        <v>-224901</v>
      </c>
      <c r="F277" s="183">
        <f>+'004'!E276</f>
        <v>-3529480</v>
      </c>
      <c r="G277" s="183">
        <f>+'004'!F276</f>
        <v>-224901</v>
      </c>
    </row>
    <row r="278" spans="1:7" ht="15" x14ac:dyDescent="0.25">
      <c r="A278" s="167" t="str">
        <f t="shared" si="4"/>
        <v>4221009105</v>
      </c>
      <c r="B278" s="182" t="str">
        <f>+'004'!A277</f>
        <v xml:space="preserve">      4221009105  TRANSFERENCIAS PARA</v>
      </c>
      <c r="C278" s="183">
        <f>+'004'!B277</f>
        <v>-3960850</v>
      </c>
      <c r="D278" s="183">
        <f>+'004'!C277</f>
        <v>0</v>
      </c>
      <c r="E278" s="183">
        <f>+'004'!D277</f>
        <v>0</v>
      </c>
      <c r="F278" s="183">
        <f>+'004'!E277</f>
        <v>-3960850</v>
      </c>
      <c r="G278" s="183">
        <f>+'004'!F277</f>
        <v>0</v>
      </c>
    </row>
    <row r="279" spans="1:7" ht="15" x14ac:dyDescent="0.25">
      <c r="A279" s="167" t="str">
        <f t="shared" si="4"/>
        <v>4221009106</v>
      </c>
      <c r="B279" s="182" t="str">
        <f>+'004'!A278</f>
        <v xml:space="preserve">      4221009106  TRANSFERENCIAS PARA</v>
      </c>
      <c r="C279" s="183">
        <f>+'004'!B278</f>
        <v>-500000</v>
      </c>
      <c r="D279" s="183">
        <f>+'004'!C278</f>
        <v>0</v>
      </c>
      <c r="E279" s="183">
        <f>+'004'!D278</f>
        <v>0</v>
      </c>
      <c r="F279" s="183">
        <f>+'004'!E278</f>
        <v>-500000</v>
      </c>
      <c r="G279" s="183">
        <f>+'004'!F278</f>
        <v>0</v>
      </c>
    </row>
    <row r="280" spans="1:7" ht="15" x14ac:dyDescent="0.25">
      <c r="A280" s="167" t="str">
        <f t="shared" si="4"/>
        <v>4221009107</v>
      </c>
      <c r="B280" s="182" t="str">
        <f>+'004'!A279</f>
        <v xml:space="preserve">      4221009107  TRANSFERENCIAS PARA</v>
      </c>
      <c r="C280" s="183">
        <f>+'004'!B279</f>
        <v>-41923740</v>
      </c>
      <c r="D280" s="183">
        <f>+'004'!C279</f>
        <v>0</v>
      </c>
      <c r="E280" s="183">
        <f>+'004'!D279</f>
        <v>-4490921</v>
      </c>
      <c r="F280" s="183">
        <f>+'004'!E279</f>
        <v>-46414661</v>
      </c>
      <c r="G280" s="183">
        <f>+'004'!F279</f>
        <v>-4490921</v>
      </c>
    </row>
    <row r="281" spans="1:7" ht="15" x14ac:dyDescent="0.25">
      <c r="A281" s="167" t="str">
        <f t="shared" si="4"/>
        <v>4300</v>
      </c>
      <c r="B281" s="182" t="str">
        <f>+'004'!A280</f>
        <v>***   4300     Otros Ingresos y beneficios</v>
      </c>
      <c r="C281" s="183">
        <f>+'004'!B280</f>
        <v>-3672867.79</v>
      </c>
      <c r="D281" s="183">
        <f>+'004'!C280</f>
        <v>518033.77</v>
      </c>
      <c r="E281" s="183">
        <f>+'004'!D280</f>
        <v>-921120.85</v>
      </c>
      <c r="F281" s="183">
        <f>+'004'!E280</f>
        <v>-4075954.87</v>
      </c>
      <c r="G281" s="183">
        <f>+'004'!F280</f>
        <v>-403087.08</v>
      </c>
    </row>
    <row r="282" spans="1:7" ht="15" x14ac:dyDescent="0.25">
      <c r="A282" s="167" t="str">
        <f t="shared" si="4"/>
        <v>4390</v>
      </c>
      <c r="B282" s="182" t="str">
        <f>+'004'!A281</f>
        <v>**    4390     Otros Ingresos</v>
      </c>
      <c r="C282" s="183">
        <f>+'004'!B281</f>
        <v>-3672867.79</v>
      </c>
      <c r="D282" s="183">
        <f>+'004'!C281</f>
        <v>518033.77</v>
      </c>
      <c r="E282" s="183">
        <f>+'004'!D281</f>
        <v>-921120.85</v>
      </c>
      <c r="F282" s="183">
        <f>+'004'!E281</f>
        <v>-4075954.87</v>
      </c>
      <c r="G282" s="183">
        <f>+'004'!F281</f>
        <v>-403087.08</v>
      </c>
    </row>
    <row r="283" spans="1:7" ht="15" x14ac:dyDescent="0.25">
      <c r="A283" s="167" t="str">
        <f t="shared" si="4"/>
        <v>4393</v>
      </c>
      <c r="B283" s="182" t="str">
        <f>+'004'!A282</f>
        <v>*     4393     Dif. por Tipo de cambio a Favo</v>
      </c>
      <c r="C283" s="183">
        <f>+'004'!B282</f>
        <v>-249252.12</v>
      </c>
      <c r="D283" s="183">
        <f>+'004'!C282</f>
        <v>249252.12</v>
      </c>
      <c r="E283" s="183">
        <f>+'004'!D282</f>
        <v>-243887.89</v>
      </c>
      <c r="F283" s="183">
        <f>+'004'!E282</f>
        <v>-243887.89</v>
      </c>
      <c r="G283" s="183">
        <f>+'004'!F282</f>
        <v>5364.23</v>
      </c>
    </row>
    <row r="284" spans="1:7" ht="15" x14ac:dyDescent="0.25">
      <c r="A284" s="167" t="str">
        <f t="shared" si="4"/>
        <v>4393000201</v>
      </c>
      <c r="B284" s="182" t="str">
        <f>+'004'!A283</f>
        <v xml:space="preserve">      4393000201  REVALUACIÓN CAMBIARI</v>
      </c>
      <c r="C284" s="183">
        <f>+'004'!B283</f>
        <v>-249252.12</v>
      </c>
      <c r="D284" s="183">
        <f>+'004'!C283</f>
        <v>249252.12</v>
      </c>
      <c r="E284" s="183">
        <f>+'004'!D283</f>
        <v>-243887.89</v>
      </c>
      <c r="F284" s="183">
        <f>+'004'!E283</f>
        <v>-243887.89</v>
      </c>
      <c r="G284" s="183">
        <f>+'004'!F283</f>
        <v>5364.23</v>
      </c>
    </row>
    <row r="285" spans="1:7" ht="15" x14ac:dyDescent="0.25">
      <c r="A285" s="167" t="str">
        <f t="shared" si="4"/>
        <v>4399</v>
      </c>
      <c r="B285" s="182" t="str">
        <f>+'004'!A284</f>
        <v>*     4399     Otros Ingresos y beneficios</v>
      </c>
      <c r="C285" s="183">
        <f>+'004'!B284</f>
        <v>-3423615.67</v>
      </c>
      <c r="D285" s="183">
        <f>+'004'!C284</f>
        <v>268781.65000000002</v>
      </c>
      <c r="E285" s="183">
        <f>+'004'!D284</f>
        <v>-677232.96</v>
      </c>
      <c r="F285" s="183">
        <f>+'004'!E284</f>
        <v>-3832066.98</v>
      </c>
      <c r="G285" s="183">
        <f>+'004'!F284</f>
        <v>-408451.31</v>
      </c>
    </row>
    <row r="286" spans="1:7" ht="15" x14ac:dyDescent="0.25">
      <c r="A286" s="167" t="str">
        <f t="shared" si="4"/>
        <v>4399000101</v>
      </c>
      <c r="B286" s="182" t="str">
        <f>+'004'!A285</f>
        <v xml:space="preserve">      4399000101  OTROS INGRESOS</v>
      </c>
      <c r="C286" s="183">
        <f>+'004'!B285</f>
        <v>-3379810</v>
      </c>
      <c r="D286" s="183">
        <f>+'004'!C285</f>
        <v>0</v>
      </c>
      <c r="E286" s="183">
        <f>+'004'!D285</f>
        <v>0</v>
      </c>
      <c r="F286" s="183">
        <f>+'004'!E285</f>
        <v>-3379810</v>
      </c>
      <c r="G286" s="183">
        <f>+'004'!F285</f>
        <v>0</v>
      </c>
    </row>
    <row r="287" spans="1:7" ht="15" x14ac:dyDescent="0.25">
      <c r="A287" s="167" t="str">
        <f t="shared" si="4"/>
        <v>4399000201</v>
      </c>
      <c r="B287" s="182" t="str">
        <f>+'004'!A286</f>
        <v xml:space="preserve">      4399000201  OTROS INGRESOS CONTABLES</v>
      </c>
      <c r="C287" s="183">
        <f>+'004'!B286</f>
        <v>-43805.67</v>
      </c>
      <c r="D287" s="183">
        <f>+'004'!C286</f>
        <v>268781.65000000002</v>
      </c>
      <c r="E287" s="183">
        <f>+'004'!D286</f>
        <v>-677232.96</v>
      </c>
      <c r="F287" s="183">
        <f>+'004'!E286</f>
        <v>-452256.98</v>
      </c>
      <c r="G287" s="183">
        <f>+'004'!F286</f>
        <v>-408451.31</v>
      </c>
    </row>
    <row r="288" spans="1:7" ht="15" x14ac:dyDescent="0.25">
      <c r="A288" s="167" t="str">
        <f t="shared" si="4"/>
        <v>5000</v>
      </c>
      <c r="B288" s="182" t="str">
        <f>+'004'!A287</f>
        <v>****  5000     Gastos y Otras Pérdidas</v>
      </c>
      <c r="C288" s="183">
        <f>+'004'!B287</f>
        <v>973669070.45000005</v>
      </c>
      <c r="D288" s="183">
        <f>+'004'!C287</f>
        <v>114379054.53</v>
      </c>
      <c r="E288" s="183">
        <f>+'004'!D287</f>
        <v>-365010.97</v>
      </c>
      <c r="F288" s="183">
        <f>+'004'!E287</f>
        <v>1087683114.01</v>
      </c>
      <c r="G288" s="183">
        <f>+'004'!F287</f>
        <v>114014043.56</v>
      </c>
    </row>
    <row r="289" spans="1:7" ht="15" x14ac:dyDescent="0.25">
      <c r="A289" s="167" t="str">
        <f t="shared" si="4"/>
        <v>5100</v>
      </c>
      <c r="B289" s="182" t="str">
        <f>+'004'!A288</f>
        <v>***   5100     Gastos de Funcionamiento</v>
      </c>
      <c r="C289" s="183">
        <f>+'004'!B288</f>
        <v>886245087.46000004</v>
      </c>
      <c r="D289" s="183">
        <f>+'004'!C288</f>
        <v>104603498.76000001</v>
      </c>
      <c r="E289" s="183">
        <f>+'004'!D288</f>
        <v>-338460.5</v>
      </c>
      <c r="F289" s="183">
        <f>+'004'!E288</f>
        <v>990510125.72000003</v>
      </c>
      <c r="G289" s="183">
        <f>+'004'!F288</f>
        <v>104265038.26000001</v>
      </c>
    </row>
    <row r="290" spans="1:7" ht="15" x14ac:dyDescent="0.25">
      <c r="A290" s="167" t="str">
        <f t="shared" si="4"/>
        <v>5110</v>
      </c>
      <c r="B290" s="182" t="str">
        <f>+'004'!A289</f>
        <v>**    5110     Servicios Personales</v>
      </c>
      <c r="C290" s="183">
        <f>+'004'!B289</f>
        <v>758709899.61000001</v>
      </c>
      <c r="D290" s="183">
        <f>+'004'!C289</f>
        <v>85040442.420000002</v>
      </c>
      <c r="E290" s="183">
        <f>+'004'!D289</f>
        <v>-195429.84</v>
      </c>
      <c r="F290" s="183">
        <f>+'004'!E289</f>
        <v>843554912.19000006</v>
      </c>
      <c r="G290" s="183">
        <f>+'004'!F289</f>
        <v>84845012.579999998</v>
      </c>
    </row>
    <row r="291" spans="1:7" ht="15" x14ac:dyDescent="0.25">
      <c r="A291" s="167" t="str">
        <f t="shared" si="4"/>
        <v>5111</v>
      </c>
      <c r="B291" s="182" t="str">
        <f>+'004'!A290</f>
        <v>*     5111     Rem. al Pers. de carácter Perm</v>
      </c>
      <c r="C291" s="183">
        <f>+'004'!B290</f>
        <v>217886410.13999999</v>
      </c>
      <c r="D291" s="183">
        <f>+'004'!C290</f>
        <v>24189929.640000001</v>
      </c>
      <c r="E291" s="183">
        <f>+'004'!D290</f>
        <v>-4614.29</v>
      </c>
      <c r="F291" s="183">
        <f>+'004'!E290</f>
        <v>242071725.49000001</v>
      </c>
      <c r="G291" s="183">
        <f>+'004'!F290</f>
        <v>24185315.350000001</v>
      </c>
    </row>
    <row r="292" spans="1:7" ht="15" x14ac:dyDescent="0.25">
      <c r="A292" s="167" t="str">
        <f t="shared" si="4"/>
        <v>5111001131</v>
      </c>
      <c r="B292" s="182" t="str">
        <f>+'004'!A291</f>
        <v xml:space="preserve">      5111001131  SUELDO BASE AL PERSO</v>
      </c>
      <c r="C292" s="183">
        <f>+'004'!B291</f>
        <v>217886410.13999999</v>
      </c>
      <c r="D292" s="183">
        <f>+'004'!C291</f>
        <v>24189929.640000001</v>
      </c>
      <c r="E292" s="183">
        <f>+'004'!D291</f>
        <v>-4614.29</v>
      </c>
      <c r="F292" s="183">
        <f>+'004'!E291</f>
        <v>242071725.49000001</v>
      </c>
      <c r="G292" s="183">
        <f>+'004'!F291</f>
        <v>24185315.350000001</v>
      </c>
    </row>
    <row r="293" spans="1:7" ht="15" x14ac:dyDescent="0.25">
      <c r="A293" s="167" t="str">
        <f t="shared" si="4"/>
        <v>5112</v>
      </c>
      <c r="B293" s="182" t="str">
        <f>+'004'!A292</f>
        <v>*     5112     Rem. al Pers. de carácter Tran</v>
      </c>
      <c r="C293" s="183">
        <f>+'004'!B292</f>
        <v>17583337.140000001</v>
      </c>
      <c r="D293" s="183">
        <f>+'004'!C292</f>
        <v>2322302.88</v>
      </c>
      <c r="E293" s="183">
        <f>+'004'!D292</f>
        <v>-20331.28</v>
      </c>
      <c r="F293" s="183">
        <f>+'004'!E292</f>
        <v>19885308.739999998</v>
      </c>
      <c r="G293" s="183">
        <f>+'004'!F292</f>
        <v>2301971.6</v>
      </c>
    </row>
    <row r="294" spans="1:7" ht="15" x14ac:dyDescent="0.25">
      <c r="A294" s="167" t="str">
        <f t="shared" si="4"/>
        <v>5112001211</v>
      </c>
      <c r="B294" s="182" t="str">
        <f>+'004'!A293</f>
        <v xml:space="preserve">      5112001211  HONORARIOS ASIMILABL</v>
      </c>
      <c r="C294" s="183">
        <f>+'004'!B293</f>
        <v>3946777.54</v>
      </c>
      <c r="D294" s="183">
        <f>+'004'!C293</f>
        <v>416104.33</v>
      </c>
      <c r="E294" s="183">
        <f>+'004'!D293</f>
        <v>-20331.28</v>
      </c>
      <c r="F294" s="183">
        <f>+'004'!E293</f>
        <v>4342550.59</v>
      </c>
      <c r="G294" s="183">
        <f>+'004'!F293</f>
        <v>395773.05</v>
      </c>
    </row>
    <row r="295" spans="1:7" ht="15" x14ac:dyDescent="0.25">
      <c r="A295" s="167" t="str">
        <f t="shared" si="4"/>
        <v>5112001221</v>
      </c>
      <c r="B295" s="182" t="str">
        <f>+'004'!A294</f>
        <v xml:space="preserve">      5112001221  SALARIOS POR SERVICI</v>
      </c>
      <c r="C295" s="183">
        <f>+'004'!B294</f>
        <v>44310.44</v>
      </c>
      <c r="D295" s="183">
        <f>+'004'!C294</f>
        <v>22155.22</v>
      </c>
      <c r="E295" s="183">
        <f>+'004'!D294</f>
        <v>0</v>
      </c>
      <c r="F295" s="183">
        <f>+'004'!E294</f>
        <v>66465.66</v>
      </c>
      <c r="G295" s="183">
        <f>+'004'!F294</f>
        <v>22155.22</v>
      </c>
    </row>
    <row r="296" spans="1:7" ht="15" x14ac:dyDescent="0.25">
      <c r="A296" s="167" t="str">
        <f t="shared" si="4"/>
        <v>5112001222</v>
      </c>
      <c r="B296" s="182" t="str">
        <f>+'004'!A295</f>
        <v xml:space="preserve">      5112001222  SALARIOS AL PERSONAL</v>
      </c>
      <c r="C296" s="183">
        <f>+'004'!B295</f>
        <v>13592249.16</v>
      </c>
      <c r="D296" s="183">
        <f>+'004'!C295</f>
        <v>1884043.33</v>
      </c>
      <c r="E296" s="183">
        <f>+'004'!D295</f>
        <v>0</v>
      </c>
      <c r="F296" s="183">
        <f>+'004'!E295</f>
        <v>15476292.49</v>
      </c>
      <c r="G296" s="183">
        <f>+'004'!F295</f>
        <v>1884043.33</v>
      </c>
    </row>
    <row r="297" spans="1:7" ht="15" x14ac:dyDescent="0.25">
      <c r="A297" s="167" t="str">
        <f t="shared" si="4"/>
        <v>5113</v>
      </c>
      <c r="B297" s="182" t="str">
        <f>+'004'!A296</f>
        <v>*     5113     Rem. Adicionales y Especiales</v>
      </c>
      <c r="C297" s="183">
        <f>+'004'!B296</f>
        <v>218201288.25999999</v>
      </c>
      <c r="D297" s="183">
        <f>+'004'!C296</f>
        <v>23267806.670000002</v>
      </c>
      <c r="E297" s="183">
        <f>+'004'!D296</f>
        <v>-91475.76</v>
      </c>
      <c r="F297" s="183">
        <f>+'004'!E296</f>
        <v>241377619.16999999</v>
      </c>
      <c r="G297" s="183">
        <f>+'004'!F296</f>
        <v>23176330.91</v>
      </c>
    </row>
    <row r="298" spans="1:7" ht="15" x14ac:dyDescent="0.25">
      <c r="A298" s="167" t="str">
        <f t="shared" si="4"/>
        <v>5113001311</v>
      </c>
      <c r="B298" s="182" t="str">
        <f>+'004'!A297</f>
        <v xml:space="preserve">      5113001311  PRIMA POR A#OS DE SE</v>
      </c>
      <c r="C298" s="183">
        <f>+'004'!B297</f>
        <v>641900.38</v>
      </c>
      <c r="D298" s="183">
        <f>+'004'!C297</f>
        <v>71866.3</v>
      </c>
      <c r="E298" s="183">
        <f>+'004'!D297</f>
        <v>0</v>
      </c>
      <c r="F298" s="183">
        <f>+'004'!E297</f>
        <v>713766.68</v>
      </c>
      <c r="G298" s="183">
        <f>+'004'!F297</f>
        <v>71866.3</v>
      </c>
    </row>
    <row r="299" spans="1:7" ht="15" x14ac:dyDescent="0.25">
      <c r="A299" s="167" t="str">
        <f t="shared" si="4"/>
        <v>5113001321</v>
      </c>
      <c r="B299" s="182" t="str">
        <f>+'004'!A298</f>
        <v xml:space="preserve">      5113001321  PRIMA VACACIONAL Y D</v>
      </c>
      <c r="C299" s="183">
        <f>+'004'!B298</f>
        <v>11913650.609999999</v>
      </c>
      <c r="D299" s="183">
        <f>+'004'!C298</f>
        <v>33058.410000000003</v>
      </c>
      <c r="E299" s="183">
        <f>+'004'!D298</f>
        <v>-6302.04</v>
      </c>
      <c r="F299" s="183">
        <f>+'004'!E298</f>
        <v>11940406.98</v>
      </c>
      <c r="G299" s="183">
        <f>+'004'!F298</f>
        <v>26756.37</v>
      </c>
    </row>
    <row r="300" spans="1:7" ht="15" x14ac:dyDescent="0.25">
      <c r="A300" s="167" t="str">
        <f t="shared" si="4"/>
        <v>5113001322</v>
      </c>
      <c r="B300" s="182" t="str">
        <f>+'004'!A299</f>
        <v xml:space="preserve">      5113001322  GRATIFICACION DE FIN DE ANO</v>
      </c>
      <c r="C300" s="183">
        <f>+'004'!B299</f>
        <v>672098</v>
      </c>
      <c r="D300" s="183">
        <f>+'004'!C299</f>
        <v>424239.74</v>
      </c>
      <c r="E300" s="183">
        <f>+'004'!D299</f>
        <v>-82352.42</v>
      </c>
      <c r="F300" s="183">
        <f>+'004'!E299</f>
        <v>1013985.32</v>
      </c>
      <c r="G300" s="183">
        <f>+'004'!F299</f>
        <v>341887.32</v>
      </c>
    </row>
    <row r="301" spans="1:7" ht="15" x14ac:dyDescent="0.25">
      <c r="A301" s="167" t="str">
        <f t="shared" si="4"/>
        <v>5113001341</v>
      </c>
      <c r="B301" s="182" t="str">
        <f>+'004'!A300</f>
        <v xml:space="preserve">      5113001341  RETRIBUCIONES POR AC</v>
      </c>
      <c r="C301" s="183">
        <f>+'004'!B300</f>
        <v>1425867.25</v>
      </c>
      <c r="D301" s="183">
        <f>+'004'!C300</f>
        <v>229378.4</v>
      </c>
      <c r="E301" s="183">
        <f>+'004'!D300</f>
        <v>0</v>
      </c>
      <c r="F301" s="183">
        <f>+'004'!E300</f>
        <v>1655245.65</v>
      </c>
      <c r="G301" s="183">
        <f>+'004'!F300</f>
        <v>229378.4</v>
      </c>
    </row>
    <row r="302" spans="1:7" ht="15" x14ac:dyDescent="0.25">
      <c r="A302" s="167" t="str">
        <f t="shared" si="4"/>
        <v>5113001342</v>
      </c>
      <c r="B302" s="182" t="str">
        <f>+'004'!A301</f>
        <v xml:space="preserve">      5113001342  AYUDA POR SERVICIOS</v>
      </c>
      <c r="C302" s="183">
        <f>+'004'!B301</f>
        <v>47308355.189999998</v>
      </c>
      <c r="D302" s="183">
        <f>+'004'!C301</f>
        <v>5230976.32</v>
      </c>
      <c r="E302" s="183">
        <f>+'004'!D301</f>
        <v>-820.6</v>
      </c>
      <c r="F302" s="183">
        <f>+'004'!E301</f>
        <v>52538510.909999996</v>
      </c>
      <c r="G302" s="183">
        <f>+'004'!F301</f>
        <v>5230155.72</v>
      </c>
    </row>
    <row r="303" spans="1:7" ht="15" x14ac:dyDescent="0.25">
      <c r="A303" s="167" t="str">
        <f t="shared" si="4"/>
        <v>5113001343</v>
      </c>
      <c r="B303" s="182" t="str">
        <f>+'004'!A302</f>
        <v xml:space="preserve">      5113001343  GRATIFICACION QUINCENAL</v>
      </c>
      <c r="C303" s="183">
        <f>+'004'!B302</f>
        <v>156239416.83000001</v>
      </c>
      <c r="D303" s="183">
        <f>+'004'!C302</f>
        <v>17278287.5</v>
      </c>
      <c r="E303" s="183">
        <f>+'004'!D302</f>
        <v>-2000.7</v>
      </c>
      <c r="F303" s="183">
        <f>+'004'!E302</f>
        <v>173515703.63</v>
      </c>
      <c r="G303" s="183">
        <f>+'004'!F302</f>
        <v>17276286.800000001</v>
      </c>
    </row>
    <row r="304" spans="1:7" ht="15" x14ac:dyDescent="0.25">
      <c r="A304" s="167" t="str">
        <f t="shared" si="4"/>
        <v>5114</v>
      </c>
      <c r="B304" s="182" t="str">
        <f>+'004'!A303</f>
        <v>*     5114     Seguridad Social</v>
      </c>
      <c r="C304" s="183">
        <f>+'004'!B303</f>
        <v>63099757.75</v>
      </c>
      <c r="D304" s="183">
        <f>+'004'!C303</f>
        <v>7064912.4699999997</v>
      </c>
      <c r="E304" s="183">
        <f>+'004'!D303</f>
        <v>-10613.36</v>
      </c>
      <c r="F304" s="183">
        <f>+'004'!E303</f>
        <v>70154056.859999999</v>
      </c>
      <c r="G304" s="183">
        <f>+'004'!F303</f>
        <v>7054299.1100000003</v>
      </c>
    </row>
    <row r="305" spans="1:7" ht="15" x14ac:dyDescent="0.25">
      <c r="A305" s="167" t="str">
        <f t="shared" si="4"/>
        <v>5114001411</v>
      </c>
      <c r="B305" s="182" t="str">
        <f>+'004'!A304</f>
        <v xml:space="preserve">      5114001411  CUOTAS AL ISSSTE</v>
      </c>
      <c r="C305" s="183">
        <f>+'004'!B304</f>
        <v>15213894.949999999</v>
      </c>
      <c r="D305" s="183">
        <f>+'004'!C304</f>
        <v>1702542.07</v>
      </c>
      <c r="E305" s="183">
        <f>+'004'!D304</f>
        <v>-150.77000000000001</v>
      </c>
      <c r="F305" s="183">
        <f>+'004'!E304</f>
        <v>16916286.25</v>
      </c>
      <c r="G305" s="183">
        <f>+'004'!F304</f>
        <v>1702391.3</v>
      </c>
    </row>
    <row r="306" spans="1:7" ht="15" x14ac:dyDescent="0.25">
      <c r="A306" s="167" t="str">
        <f t="shared" si="4"/>
        <v>5114001412</v>
      </c>
      <c r="B306" s="182" t="str">
        <f>+'004'!A305</f>
        <v xml:space="preserve">      5114001412  APORTACIONES AL ISSEG</v>
      </c>
      <c r="C306" s="183">
        <f>+'004'!B305</f>
        <v>46894373.719999999</v>
      </c>
      <c r="D306" s="183">
        <f>+'004'!C305</f>
        <v>5235685.88</v>
      </c>
      <c r="E306" s="183">
        <f>+'004'!D305</f>
        <v>-462.59</v>
      </c>
      <c r="F306" s="183">
        <f>+'004'!E305</f>
        <v>52129597.009999998</v>
      </c>
      <c r="G306" s="183">
        <f>+'004'!F305</f>
        <v>5235223.29</v>
      </c>
    </row>
    <row r="307" spans="1:7" ht="15" x14ac:dyDescent="0.25">
      <c r="A307" s="167" t="str">
        <f t="shared" si="4"/>
        <v>5114001413</v>
      </c>
      <c r="B307" s="182" t="str">
        <f>+'004'!A306</f>
        <v xml:space="preserve">      5114001413  PLAN DE PERMANENCIA</v>
      </c>
      <c r="C307" s="183">
        <f>+'004'!B306</f>
        <v>545934.85</v>
      </c>
      <c r="D307" s="183">
        <f>+'004'!C306</f>
        <v>56785.27</v>
      </c>
      <c r="E307" s="183">
        <f>+'004'!D306</f>
        <v>0</v>
      </c>
      <c r="F307" s="183">
        <f>+'004'!E306</f>
        <v>602720.12</v>
      </c>
      <c r="G307" s="183">
        <f>+'004'!F306</f>
        <v>56785.27</v>
      </c>
    </row>
    <row r="308" spans="1:7" ht="15" x14ac:dyDescent="0.25">
      <c r="A308" s="167" t="str">
        <f t="shared" si="4"/>
        <v>5114001441</v>
      </c>
      <c r="B308" s="182" t="str">
        <f>+'004'!A307</f>
        <v xml:space="preserve">      5114001441  APORTACIONES PARA SEGUROS.</v>
      </c>
      <c r="C308" s="183">
        <f>+'004'!B307</f>
        <v>445554.23</v>
      </c>
      <c r="D308" s="183">
        <f>+'004'!C307</f>
        <v>69899.25</v>
      </c>
      <c r="E308" s="183">
        <f>+'004'!D307</f>
        <v>-10000</v>
      </c>
      <c r="F308" s="183">
        <f>+'004'!E307</f>
        <v>505453.48</v>
      </c>
      <c r="G308" s="183">
        <f>+'004'!F307</f>
        <v>59899.25</v>
      </c>
    </row>
    <row r="309" spans="1:7" ht="15" x14ac:dyDescent="0.25">
      <c r="A309" s="167" t="str">
        <f t="shared" si="4"/>
        <v>5115</v>
      </c>
      <c r="B309" s="182" t="str">
        <f>+'004'!A308</f>
        <v>*     5115     Otras Prestaciones Soc. y Ec.</v>
      </c>
      <c r="C309" s="183">
        <f>+'004'!B308</f>
        <v>227713357.99000001</v>
      </c>
      <c r="D309" s="183">
        <f>+'004'!C308</f>
        <v>28120214.719999999</v>
      </c>
      <c r="E309" s="183">
        <f>+'004'!D308</f>
        <v>-68395.149999999994</v>
      </c>
      <c r="F309" s="183">
        <f>+'004'!E308</f>
        <v>255765177.56</v>
      </c>
      <c r="G309" s="183">
        <f>+'004'!F308</f>
        <v>28051819.57</v>
      </c>
    </row>
    <row r="310" spans="1:7" ht="15" x14ac:dyDescent="0.25">
      <c r="A310" s="167" t="str">
        <f t="shared" si="4"/>
        <v>5115001532</v>
      </c>
      <c r="B310" s="182" t="str">
        <f>+'004'!A309</f>
        <v xml:space="preserve">      5115001532  PAGO PERSONAL JUBILA</v>
      </c>
      <c r="C310" s="183">
        <f>+'004'!B309</f>
        <v>3669453.9</v>
      </c>
      <c r="D310" s="183">
        <f>+'004'!C309</f>
        <v>443609.8</v>
      </c>
      <c r="E310" s="183">
        <f>+'004'!D309</f>
        <v>0</v>
      </c>
      <c r="F310" s="183">
        <f>+'004'!E309</f>
        <v>4113063.7</v>
      </c>
      <c r="G310" s="183">
        <f>+'004'!F309</f>
        <v>443609.8</v>
      </c>
    </row>
    <row r="311" spans="1:7" ht="15" x14ac:dyDescent="0.25">
      <c r="A311" s="167" t="str">
        <f t="shared" si="4"/>
        <v>5115001533</v>
      </c>
      <c r="B311" s="182" t="str">
        <f>+'004'!A310</f>
        <v xml:space="preserve">      5115001533  PRESTACIONES DE RETIRO</v>
      </c>
      <c r="C311" s="183">
        <f>+'004'!B310</f>
        <v>444045.77</v>
      </c>
      <c r="D311" s="183">
        <f>+'004'!C310</f>
        <v>2692844.96</v>
      </c>
      <c r="E311" s="183">
        <f>+'004'!D310</f>
        <v>-63633.64</v>
      </c>
      <c r="F311" s="183">
        <f>+'004'!E310</f>
        <v>3073257.09</v>
      </c>
      <c r="G311" s="183">
        <f>+'004'!F310</f>
        <v>2629211.3199999998</v>
      </c>
    </row>
    <row r="312" spans="1:7" ht="15" x14ac:dyDescent="0.25">
      <c r="A312" s="167" t="str">
        <f t="shared" si="4"/>
        <v>5115001541</v>
      </c>
      <c r="B312" s="182" t="str">
        <f>+'004'!A311</f>
        <v xml:space="preserve">      5115001541  PRESTACIONES CONTRACTUALES</v>
      </c>
      <c r="C312" s="183">
        <f>+'004'!B311</f>
        <v>127248316.97</v>
      </c>
      <c r="D312" s="183">
        <f>+'004'!C311</f>
        <v>14108665.859999999</v>
      </c>
      <c r="E312" s="183">
        <f>+'004'!D311</f>
        <v>-2295.16</v>
      </c>
      <c r="F312" s="183">
        <f>+'004'!E311</f>
        <v>141354687.66999999</v>
      </c>
      <c r="G312" s="183">
        <f>+'004'!F311</f>
        <v>14106370.699999999</v>
      </c>
    </row>
    <row r="313" spans="1:7" ht="15" x14ac:dyDescent="0.25">
      <c r="A313" s="167" t="str">
        <f t="shared" si="4"/>
        <v>5115001591</v>
      </c>
      <c r="B313" s="182" t="str">
        <f>+'004'!A312</f>
        <v xml:space="preserve">      5115001591  PREVISION SOCIAL</v>
      </c>
      <c r="C313" s="183">
        <f>+'004'!B312</f>
        <v>92403578.849999994</v>
      </c>
      <c r="D313" s="183">
        <f>+'004'!C312</f>
        <v>10286939.1</v>
      </c>
      <c r="E313" s="183">
        <f>+'004'!D312</f>
        <v>-2466.35</v>
      </c>
      <c r="F313" s="183">
        <f>+'004'!E312</f>
        <v>102688051.59999999</v>
      </c>
      <c r="G313" s="183">
        <f>+'004'!F312</f>
        <v>10284472.75</v>
      </c>
    </row>
    <row r="314" spans="1:7" ht="15" x14ac:dyDescent="0.25">
      <c r="A314" s="167" t="str">
        <f t="shared" si="4"/>
        <v>5115001592</v>
      </c>
      <c r="B314" s="182" t="str">
        <f>+'004'!A313</f>
        <v xml:space="preserve">      5115001592  BECAS P HIJOS TRABAJ</v>
      </c>
      <c r="C314" s="183">
        <f>+'004'!B313</f>
        <v>3947962.5</v>
      </c>
      <c r="D314" s="183">
        <f>+'004'!C313</f>
        <v>588155</v>
      </c>
      <c r="E314" s="183">
        <f>+'004'!D313</f>
        <v>0</v>
      </c>
      <c r="F314" s="183">
        <f>+'004'!E313</f>
        <v>4536117.5</v>
      </c>
      <c r="G314" s="183">
        <f>+'004'!F313</f>
        <v>588155</v>
      </c>
    </row>
    <row r="315" spans="1:7" ht="15" x14ac:dyDescent="0.25">
      <c r="A315" s="167" t="str">
        <f t="shared" si="4"/>
        <v>5116</v>
      </c>
      <c r="B315" s="182" t="str">
        <f>+'004'!A314</f>
        <v>*     5116     Pago de estímulos</v>
      </c>
      <c r="C315" s="183">
        <f>+'004'!B314</f>
        <v>14225748.33</v>
      </c>
      <c r="D315" s="183">
        <f>+'004'!C314</f>
        <v>75276.039999999994</v>
      </c>
      <c r="E315" s="183">
        <f>+'004'!D314</f>
        <v>0</v>
      </c>
      <c r="F315" s="183">
        <f>+'004'!E314</f>
        <v>14301024.369999999</v>
      </c>
      <c r="G315" s="183">
        <f>+'004'!F314</f>
        <v>75276.039999999994</v>
      </c>
    </row>
    <row r="316" spans="1:7" ht="15" x14ac:dyDescent="0.25">
      <c r="A316" s="167" t="str">
        <f t="shared" si="4"/>
        <v>5116001711</v>
      </c>
      <c r="B316" s="182" t="str">
        <f>+'004'!A315</f>
        <v xml:space="preserve">      5116001711  ESTIMULOS AL PERSONAL</v>
      </c>
      <c r="C316" s="183">
        <f>+'004'!B315</f>
        <v>0</v>
      </c>
      <c r="D316" s="183">
        <f>+'004'!C315</f>
        <v>0</v>
      </c>
      <c r="E316" s="183">
        <f>+'004'!D315</f>
        <v>0</v>
      </c>
      <c r="F316" s="183">
        <f>+'004'!E315</f>
        <v>0</v>
      </c>
      <c r="G316" s="183">
        <f>+'004'!F315</f>
        <v>0</v>
      </c>
    </row>
    <row r="317" spans="1:7" ht="15" x14ac:dyDescent="0.25">
      <c r="A317" s="167" t="str">
        <f t="shared" si="4"/>
        <v>5116001712</v>
      </c>
      <c r="B317" s="182" t="str">
        <f>+'004'!A316</f>
        <v xml:space="preserve">      5116001712  ESTIMULOS POR EL DIA</v>
      </c>
      <c r="C317" s="183">
        <f>+'004'!B316</f>
        <v>14225748.33</v>
      </c>
      <c r="D317" s="183">
        <f>+'004'!C316</f>
        <v>75276.039999999994</v>
      </c>
      <c r="E317" s="183">
        <f>+'004'!D316</f>
        <v>0</v>
      </c>
      <c r="F317" s="183">
        <f>+'004'!E316</f>
        <v>14301024.369999999</v>
      </c>
      <c r="G317" s="183">
        <f>+'004'!F316</f>
        <v>75276.039999999994</v>
      </c>
    </row>
    <row r="318" spans="1:7" ht="15" x14ac:dyDescent="0.25">
      <c r="A318" s="167" t="str">
        <f t="shared" si="4"/>
        <v>5120</v>
      </c>
      <c r="B318" s="182" t="str">
        <f>+'004'!A317</f>
        <v>**    5120     Materiales y Suministros</v>
      </c>
      <c r="C318" s="183">
        <f>+'004'!B317</f>
        <v>27902347.739999998</v>
      </c>
      <c r="D318" s="183">
        <f>+'004'!C317</f>
        <v>3636169.15</v>
      </c>
      <c r="E318" s="183">
        <f>+'004'!D317</f>
        <v>-7227.8</v>
      </c>
      <c r="F318" s="183">
        <f>+'004'!E317</f>
        <v>31531289.09</v>
      </c>
      <c r="G318" s="183">
        <f>+'004'!F317</f>
        <v>3628941.35</v>
      </c>
    </row>
    <row r="319" spans="1:7" ht="15" x14ac:dyDescent="0.25">
      <c r="A319" s="167" t="str">
        <f t="shared" si="4"/>
        <v>5121</v>
      </c>
      <c r="B319" s="182" t="str">
        <f>+'004'!A318</f>
        <v>*     5121     Materiales de Administración</v>
      </c>
      <c r="C319" s="183">
        <f>+'004'!B318</f>
        <v>11843298.140000001</v>
      </c>
      <c r="D319" s="183">
        <f>+'004'!C318</f>
        <v>1337403.6599999999</v>
      </c>
      <c r="E319" s="183">
        <f>+'004'!D318</f>
        <v>-727.9</v>
      </c>
      <c r="F319" s="183">
        <f>+'004'!E318</f>
        <v>13179973.9</v>
      </c>
      <c r="G319" s="183">
        <f>+'004'!F318</f>
        <v>1336675.76</v>
      </c>
    </row>
    <row r="320" spans="1:7" ht="15" x14ac:dyDescent="0.25">
      <c r="A320" s="167" t="str">
        <f t="shared" si="4"/>
        <v>5121002111</v>
      </c>
      <c r="B320" s="182" t="str">
        <f>+'004'!A319</f>
        <v xml:space="preserve">      5121002111  MATERIALES, UTILES Y</v>
      </c>
      <c r="C320" s="183">
        <f>+'004'!B319</f>
        <v>2808601.79</v>
      </c>
      <c r="D320" s="183">
        <f>+'004'!C319</f>
        <v>259165.96</v>
      </c>
      <c r="E320" s="183">
        <f>+'004'!D319</f>
        <v>-727.46</v>
      </c>
      <c r="F320" s="183">
        <f>+'004'!E319</f>
        <v>3067040.29</v>
      </c>
      <c r="G320" s="183">
        <f>+'004'!F319</f>
        <v>258438.5</v>
      </c>
    </row>
    <row r="321" spans="1:7" ht="15" x14ac:dyDescent="0.25">
      <c r="A321" s="167" t="str">
        <f t="shared" si="4"/>
        <v>5121002121</v>
      </c>
      <c r="B321" s="182" t="str">
        <f>+'004'!A320</f>
        <v xml:space="preserve">      5121002121  MATERIALES Y UTILES</v>
      </c>
      <c r="C321" s="183">
        <f>+'004'!B320</f>
        <v>3134151.21</v>
      </c>
      <c r="D321" s="183">
        <f>+'004'!C320</f>
        <v>361057.19</v>
      </c>
      <c r="E321" s="183">
        <f>+'004'!D320</f>
        <v>0</v>
      </c>
      <c r="F321" s="183">
        <f>+'004'!E320</f>
        <v>3495208.4</v>
      </c>
      <c r="G321" s="183">
        <f>+'004'!F320</f>
        <v>361057.19</v>
      </c>
    </row>
    <row r="322" spans="1:7" ht="15" x14ac:dyDescent="0.25">
      <c r="A322" s="167" t="str">
        <f t="shared" si="4"/>
        <v>5121002141</v>
      </c>
      <c r="B322" s="182" t="str">
        <f>+'004'!A321</f>
        <v xml:space="preserve">      5121002141  MATERIALES, UTILES Y</v>
      </c>
      <c r="C322" s="183">
        <f>+'004'!B321</f>
        <v>4658031.05</v>
      </c>
      <c r="D322" s="183">
        <f>+'004'!C321</f>
        <v>604870.87</v>
      </c>
      <c r="E322" s="183">
        <f>+'004'!D321</f>
        <v>0</v>
      </c>
      <c r="F322" s="183">
        <f>+'004'!E321</f>
        <v>5262901.92</v>
      </c>
      <c r="G322" s="183">
        <f>+'004'!F321</f>
        <v>604870.87</v>
      </c>
    </row>
    <row r="323" spans="1:7" ht="15" x14ac:dyDescent="0.25">
      <c r="A323" s="167" t="str">
        <f t="shared" ref="A323:A386" si="5">IF(LEFT(B323,1)=" ",MID(B323,7,10),MID(B323,7,4))</f>
        <v>5121002151</v>
      </c>
      <c r="B323" s="182" t="str">
        <f>+'004'!A322</f>
        <v xml:space="preserve">      5121002151  MATERIAL IMPRESO E I</v>
      </c>
      <c r="C323" s="183">
        <f>+'004'!B322</f>
        <v>250602.7</v>
      </c>
      <c r="D323" s="183">
        <f>+'004'!C322</f>
        <v>1205</v>
      </c>
      <c r="E323" s="183">
        <f>+'004'!D322</f>
        <v>-0.08</v>
      </c>
      <c r="F323" s="183">
        <f>+'004'!E322</f>
        <v>251807.62</v>
      </c>
      <c r="G323" s="183">
        <f>+'004'!F322</f>
        <v>1204.92</v>
      </c>
    </row>
    <row r="324" spans="1:7" ht="15" x14ac:dyDescent="0.25">
      <c r="A324" s="167" t="str">
        <f t="shared" si="5"/>
        <v>5121002161</v>
      </c>
      <c r="B324" s="182" t="str">
        <f>+'004'!A323</f>
        <v xml:space="preserve">      5121002161  MATERIAL DE LIMPIEZA</v>
      </c>
      <c r="C324" s="183">
        <f>+'004'!B323</f>
        <v>991911.39</v>
      </c>
      <c r="D324" s="183">
        <f>+'004'!C323</f>
        <v>111104.64</v>
      </c>
      <c r="E324" s="183">
        <f>+'004'!D323</f>
        <v>-0.36</v>
      </c>
      <c r="F324" s="183">
        <f>+'004'!E323</f>
        <v>1103015.67</v>
      </c>
      <c r="G324" s="183">
        <f>+'004'!F323</f>
        <v>111104.28</v>
      </c>
    </row>
    <row r="325" spans="1:7" ht="15" x14ac:dyDescent="0.25">
      <c r="A325" s="167" t="str">
        <f t="shared" si="5"/>
        <v>5122</v>
      </c>
      <c r="B325" s="182" t="str">
        <f>+'004'!A324</f>
        <v>*     5122     Alimentos y Utensilios</v>
      </c>
      <c r="C325" s="183">
        <f>+'004'!B324</f>
        <v>3188043.24</v>
      </c>
      <c r="D325" s="183">
        <f>+'004'!C324</f>
        <v>499712.08</v>
      </c>
      <c r="E325" s="183">
        <f>+'004'!D324</f>
        <v>-5529.76</v>
      </c>
      <c r="F325" s="183">
        <f>+'004'!E324</f>
        <v>3682225.56</v>
      </c>
      <c r="G325" s="183">
        <f>+'004'!F324</f>
        <v>494182.32</v>
      </c>
    </row>
    <row r="326" spans="1:7" ht="15" x14ac:dyDescent="0.25">
      <c r="A326" s="167" t="str">
        <f t="shared" si="5"/>
        <v>5122002211</v>
      </c>
      <c r="B326" s="182" t="str">
        <f>+'004'!A325</f>
        <v xml:space="preserve">      5122002211  PRODUCTOS ALIMENTICI</v>
      </c>
      <c r="C326" s="183">
        <f>+'004'!B325</f>
        <v>3188043.24</v>
      </c>
      <c r="D326" s="183">
        <f>+'004'!C325</f>
        <v>499712.08</v>
      </c>
      <c r="E326" s="183">
        <f>+'004'!D325</f>
        <v>-5529.76</v>
      </c>
      <c r="F326" s="183">
        <f>+'004'!E325</f>
        <v>3682225.56</v>
      </c>
      <c r="G326" s="183">
        <f>+'004'!F325</f>
        <v>494182.32</v>
      </c>
    </row>
    <row r="327" spans="1:7" ht="15" x14ac:dyDescent="0.25">
      <c r="A327" s="167" t="str">
        <f t="shared" si="5"/>
        <v>5124</v>
      </c>
      <c r="B327" s="182" t="str">
        <f>+'004'!A326</f>
        <v>*     5124     Mat. y Art. de Construcción</v>
      </c>
      <c r="C327" s="183">
        <f>+'004'!B326</f>
        <v>1856065.11</v>
      </c>
      <c r="D327" s="183">
        <f>+'004'!C326</f>
        <v>404987.96</v>
      </c>
      <c r="E327" s="183">
        <f>+'004'!D326</f>
        <v>-444.91</v>
      </c>
      <c r="F327" s="183">
        <f>+'004'!E326</f>
        <v>2260608.16</v>
      </c>
      <c r="G327" s="183">
        <f>+'004'!F326</f>
        <v>404543.05</v>
      </c>
    </row>
    <row r="328" spans="1:7" ht="15" x14ac:dyDescent="0.25">
      <c r="A328" s="167" t="str">
        <f t="shared" si="5"/>
        <v>5124002461</v>
      </c>
      <c r="B328" s="182" t="str">
        <f>+'004'!A327</f>
        <v xml:space="preserve">      5124002461  MATERIAL ELECTRICO Y</v>
      </c>
      <c r="C328" s="183">
        <f>+'004'!B327</f>
        <v>451501.59</v>
      </c>
      <c r="D328" s="183">
        <f>+'004'!C327</f>
        <v>19276.78</v>
      </c>
      <c r="E328" s="183">
        <f>+'004'!D327</f>
        <v>-69.91</v>
      </c>
      <c r="F328" s="183">
        <f>+'004'!E327</f>
        <v>470708.46</v>
      </c>
      <c r="G328" s="183">
        <f>+'004'!F327</f>
        <v>19206.87</v>
      </c>
    </row>
    <row r="329" spans="1:7" ht="15" x14ac:dyDescent="0.25">
      <c r="A329" s="167" t="str">
        <f t="shared" si="5"/>
        <v>5124002481</v>
      </c>
      <c r="B329" s="182" t="str">
        <f>+'004'!A328</f>
        <v xml:space="preserve">      5124002481  MATERIALES COMPLEMENTARIOS</v>
      </c>
      <c r="C329" s="183">
        <f>+'004'!B328</f>
        <v>1404563.52</v>
      </c>
      <c r="D329" s="183">
        <f>+'004'!C328</f>
        <v>385711.18</v>
      </c>
      <c r="E329" s="183">
        <f>+'004'!D328</f>
        <v>-375</v>
      </c>
      <c r="F329" s="183">
        <f>+'004'!E328</f>
        <v>1789899.7</v>
      </c>
      <c r="G329" s="183">
        <f>+'004'!F328</f>
        <v>385336.18</v>
      </c>
    </row>
    <row r="330" spans="1:7" ht="15" x14ac:dyDescent="0.25">
      <c r="A330" s="167" t="str">
        <f t="shared" si="5"/>
        <v>5125</v>
      </c>
      <c r="B330" s="182" t="str">
        <f>+'004'!A329</f>
        <v>*     5125     Productos Químicos, Farm</v>
      </c>
      <c r="C330" s="183">
        <f>+'004'!B329</f>
        <v>96277.35</v>
      </c>
      <c r="D330" s="183">
        <f>+'004'!C329</f>
        <v>11782.66</v>
      </c>
      <c r="E330" s="183">
        <f>+'004'!D329</f>
        <v>-23.6</v>
      </c>
      <c r="F330" s="183">
        <f>+'004'!E329</f>
        <v>108036.41</v>
      </c>
      <c r="G330" s="183">
        <f>+'004'!F329</f>
        <v>11759.06</v>
      </c>
    </row>
    <row r="331" spans="1:7" ht="15" x14ac:dyDescent="0.25">
      <c r="A331" s="167" t="str">
        <f t="shared" si="5"/>
        <v>5125002531</v>
      </c>
      <c r="B331" s="182" t="str">
        <f>+'004'!A330</f>
        <v xml:space="preserve">      5125002531  MEDICINAS</v>
      </c>
      <c r="C331" s="183">
        <f>+'004'!B330</f>
        <v>29972.77</v>
      </c>
      <c r="D331" s="183">
        <f>+'004'!C330</f>
        <v>561.4</v>
      </c>
      <c r="E331" s="183">
        <f>+'004'!D330</f>
        <v>0</v>
      </c>
      <c r="F331" s="183">
        <f>+'004'!E330</f>
        <v>30534.17</v>
      </c>
      <c r="G331" s="183">
        <f>+'004'!F330</f>
        <v>561.4</v>
      </c>
    </row>
    <row r="332" spans="1:7" ht="15" x14ac:dyDescent="0.25">
      <c r="A332" s="167" t="str">
        <f t="shared" si="5"/>
        <v>5125002541</v>
      </c>
      <c r="B332" s="182" t="str">
        <f>+'004'!A331</f>
        <v xml:space="preserve">      5125002541  SUMINISTROS MEDICOS</v>
      </c>
      <c r="C332" s="183">
        <f>+'004'!B331</f>
        <v>66304.58</v>
      </c>
      <c r="D332" s="183">
        <f>+'004'!C331</f>
        <v>11221.26</v>
      </c>
      <c r="E332" s="183">
        <f>+'004'!D331</f>
        <v>-23.6</v>
      </c>
      <c r="F332" s="183">
        <f>+'004'!E331</f>
        <v>77502.240000000005</v>
      </c>
      <c r="G332" s="183">
        <f>+'004'!F331</f>
        <v>11197.66</v>
      </c>
    </row>
    <row r="333" spans="1:7" ht="15" x14ac:dyDescent="0.25">
      <c r="A333" s="167" t="str">
        <f t="shared" si="5"/>
        <v>5126</v>
      </c>
      <c r="B333" s="182" t="str">
        <f>+'004'!A332</f>
        <v>*     5126     Combustibles, Lubricantes, Ad.</v>
      </c>
      <c r="C333" s="183">
        <f>+'004'!B332</f>
        <v>9418540.3200000003</v>
      </c>
      <c r="D333" s="183">
        <f>+'004'!C332</f>
        <v>1223164.5900000001</v>
      </c>
      <c r="E333" s="183">
        <f>+'004'!D332</f>
        <v>0</v>
      </c>
      <c r="F333" s="183">
        <f>+'004'!E332</f>
        <v>10641704.91</v>
      </c>
      <c r="G333" s="183">
        <f>+'004'!F332</f>
        <v>1223164.5900000001</v>
      </c>
    </row>
    <row r="334" spans="1:7" ht="15" x14ac:dyDescent="0.25">
      <c r="A334" s="167" t="str">
        <f t="shared" si="5"/>
        <v>5126002611</v>
      </c>
      <c r="B334" s="182" t="str">
        <f>+'004'!A333</f>
        <v xml:space="preserve">      5126002611  COMBUSTIBLES, LUBRIC</v>
      </c>
      <c r="C334" s="183">
        <f>+'004'!B333</f>
        <v>9418540.3200000003</v>
      </c>
      <c r="D334" s="183">
        <f>+'004'!C333</f>
        <v>1223164.5900000001</v>
      </c>
      <c r="E334" s="183">
        <f>+'004'!D333</f>
        <v>0</v>
      </c>
      <c r="F334" s="183">
        <f>+'004'!E333</f>
        <v>10641704.91</v>
      </c>
      <c r="G334" s="183">
        <f>+'004'!F333</f>
        <v>1223164.5900000001</v>
      </c>
    </row>
    <row r="335" spans="1:7" ht="15" x14ac:dyDescent="0.25">
      <c r="A335" s="167" t="str">
        <f t="shared" si="5"/>
        <v>5127</v>
      </c>
      <c r="B335" s="182" t="str">
        <f>+'004'!A334</f>
        <v>*     5127     Vestuario, Blancos, Prendas</v>
      </c>
      <c r="C335" s="183">
        <f>+'004'!B334</f>
        <v>809819.59</v>
      </c>
      <c r="D335" s="183">
        <f>+'004'!C334</f>
        <v>47961.2</v>
      </c>
      <c r="E335" s="183">
        <f>+'004'!D334</f>
        <v>-0.13</v>
      </c>
      <c r="F335" s="183">
        <f>+'004'!E334</f>
        <v>857780.66</v>
      </c>
      <c r="G335" s="183">
        <f>+'004'!F334</f>
        <v>47961.07</v>
      </c>
    </row>
    <row r="336" spans="1:7" ht="15" x14ac:dyDescent="0.25">
      <c r="A336" s="167" t="str">
        <f t="shared" si="5"/>
        <v>5127002711</v>
      </c>
      <c r="B336" s="182" t="str">
        <f>+'004'!A335</f>
        <v xml:space="preserve">      5127002711  VESTUARIO Y UNIFORMES.</v>
      </c>
      <c r="C336" s="183">
        <f>+'004'!B335</f>
        <v>751835.9</v>
      </c>
      <c r="D336" s="183">
        <f>+'004'!C335</f>
        <v>25107.06</v>
      </c>
      <c r="E336" s="183">
        <f>+'004'!D335</f>
        <v>-0.13</v>
      </c>
      <c r="F336" s="183">
        <f>+'004'!E335</f>
        <v>776942.83</v>
      </c>
      <c r="G336" s="183">
        <f>+'004'!F335</f>
        <v>25106.93</v>
      </c>
    </row>
    <row r="337" spans="1:7" ht="15" x14ac:dyDescent="0.25">
      <c r="A337" s="167" t="str">
        <f t="shared" si="5"/>
        <v>5127002721</v>
      </c>
      <c r="B337" s="182" t="str">
        <f>+'004'!A336</f>
        <v xml:space="preserve">      5127002721  PRENDAS DE PROTECCION</v>
      </c>
      <c r="C337" s="183">
        <f>+'004'!B336</f>
        <v>57983.69</v>
      </c>
      <c r="D337" s="183">
        <f>+'004'!C336</f>
        <v>22854.14</v>
      </c>
      <c r="E337" s="183">
        <f>+'004'!D336</f>
        <v>0</v>
      </c>
      <c r="F337" s="183">
        <f>+'004'!E336</f>
        <v>80837.83</v>
      </c>
      <c r="G337" s="183">
        <f>+'004'!F336</f>
        <v>22854.14</v>
      </c>
    </row>
    <row r="338" spans="1:7" ht="15" x14ac:dyDescent="0.25">
      <c r="A338" s="167" t="str">
        <f t="shared" si="5"/>
        <v>5129</v>
      </c>
      <c r="B338" s="182" t="str">
        <f>+'004'!A337</f>
        <v>*     5129     Herramientas, Refacciones y Ac</v>
      </c>
      <c r="C338" s="183">
        <f>+'004'!B337</f>
        <v>690303.99</v>
      </c>
      <c r="D338" s="183">
        <f>+'004'!C337</f>
        <v>111157</v>
      </c>
      <c r="E338" s="183">
        <f>+'004'!D337</f>
        <v>-501.5</v>
      </c>
      <c r="F338" s="183">
        <f>+'004'!E337</f>
        <v>800959.49</v>
      </c>
      <c r="G338" s="183">
        <f>+'004'!F337</f>
        <v>110655.5</v>
      </c>
    </row>
    <row r="339" spans="1:7" ht="15" x14ac:dyDescent="0.25">
      <c r="A339" s="167" t="str">
        <f t="shared" si="5"/>
        <v>5129002911</v>
      </c>
      <c r="B339" s="182" t="str">
        <f>+'004'!A338</f>
        <v xml:space="preserve">      5129002911  HERRAMIENTAS MENORES.</v>
      </c>
      <c r="C339" s="183">
        <f>+'004'!B338</f>
        <v>34313.919999999998</v>
      </c>
      <c r="D339" s="183">
        <f>+'004'!C338</f>
        <v>4670.71</v>
      </c>
      <c r="E339" s="183">
        <f>+'004'!D338</f>
        <v>-501.5</v>
      </c>
      <c r="F339" s="183">
        <f>+'004'!E338</f>
        <v>38483.129999999997</v>
      </c>
      <c r="G339" s="183">
        <f>+'004'!F338</f>
        <v>4169.21</v>
      </c>
    </row>
    <row r="340" spans="1:7" ht="15" x14ac:dyDescent="0.25">
      <c r="A340" s="167" t="str">
        <f t="shared" si="5"/>
        <v>5129002941</v>
      </c>
      <c r="B340" s="182" t="str">
        <f>+'004'!A339</f>
        <v xml:space="preserve">      5129002941  REFACCIONES Y ACCESO</v>
      </c>
      <c r="C340" s="183">
        <f>+'004'!B339</f>
        <v>655990.06999999995</v>
      </c>
      <c r="D340" s="183">
        <f>+'004'!C339</f>
        <v>106486.29</v>
      </c>
      <c r="E340" s="183">
        <f>+'004'!D339</f>
        <v>0</v>
      </c>
      <c r="F340" s="183">
        <f>+'004'!E339</f>
        <v>762476.36</v>
      </c>
      <c r="G340" s="183">
        <f>+'004'!F339</f>
        <v>106486.29</v>
      </c>
    </row>
    <row r="341" spans="1:7" ht="15" x14ac:dyDescent="0.25">
      <c r="A341" s="167" t="str">
        <f t="shared" si="5"/>
        <v>5130</v>
      </c>
      <c r="B341" s="182" t="str">
        <f>+'004'!A340</f>
        <v>**    5130     Servicios Generales</v>
      </c>
      <c r="C341" s="183">
        <f>+'004'!B340</f>
        <v>99632840.109999999</v>
      </c>
      <c r="D341" s="183">
        <f>+'004'!C340</f>
        <v>15926887.189999999</v>
      </c>
      <c r="E341" s="183">
        <f>+'004'!D340</f>
        <v>-135802.85999999999</v>
      </c>
      <c r="F341" s="183">
        <f>+'004'!E340</f>
        <v>115423924.44</v>
      </c>
      <c r="G341" s="183">
        <f>+'004'!F340</f>
        <v>15791084.33</v>
      </c>
    </row>
    <row r="342" spans="1:7" ht="15" x14ac:dyDescent="0.25">
      <c r="A342" s="167" t="str">
        <f t="shared" si="5"/>
        <v>5131</v>
      </c>
      <c r="B342" s="182" t="str">
        <f>+'004'!A341</f>
        <v>*     5131     Servicios Básicos</v>
      </c>
      <c r="C342" s="183">
        <f>+'004'!B341</f>
        <v>21956669.34</v>
      </c>
      <c r="D342" s="183">
        <f>+'004'!C341</f>
        <v>3845812.33</v>
      </c>
      <c r="E342" s="183">
        <f>+'004'!D341</f>
        <v>-8393.09</v>
      </c>
      <c r="F342" s="183">
        <f>+'004'!E341</f>
        <v>25794088.579999998</v>
      </c>
      <c r="G342" s="183">
        <f>+'004'!F341</f>
        <v>3837419.24</v>
      </c>
    </row>
    <row r="343" spans="1:7" ht="15" x14ac:dyDescent="0.25">
      <c r="A343" s="167" t="str">
        <f t="shared" si="5"/>
        <v>5131003111</v>
      </c>
      <c r="B343" s="182" t="str">
        <f>+'004'!A342</f>
        <v xml:space="preserve">      5131003111  ENERGIA ELECTRICA.</v>
      </c>
      <c r="C343" s="183">
        <f>+'004'!B342</f>
        <v>6228253</v>
      </c>
      <c r="D343" s="183">
        <f>+'004'!C342</f>
        <v>963032</v>
      </c>
      <c r="E343" s="183">
        <f>+'004'!D342</f>
        <v>0</v>
      </c>
      <c r="F343" s="183">
        <f>+'004'!E342</f>
        <v>7191285</v>
      </c>
      <c r="G343" s="183">
        <f>+'004'!F342</f>
        <v>963032</v>
      </c>
    </row>
    <row r="344" spans="1:7" ht="15" x14ac:dyDescent="0.25">
      <c r="A344" s="167" t="str">
        <f t="shared" si="5"/>
        <v>5131003131</v>
      </c>
      <c r="B344" s="182" t="str">
        <f>+'004'!A343</f>
        <v xml:space="preserve">      5131003131  AGUA.</v>
      </c>
      <c r="C344" s="183">
        <f>+'004'!B343</f>
        <v>1158513.92</v>
      </c>
      <c r="D344" s="183">
        <f>+'004'!C343</f>
        <v>127761.55</v>
      </c>
      <c r="E344" s="183">
        <f>+'004'!D343</f>
        <v>-8393.09</v>
      </c>
      <c r="F344" s="183">
        <f>+'004'!E343</f>
        <v>1277882.3799999999</v>
      </c>
      <c r="G344" s="183">
        <f>+'004'!F343</f>
        <v>119368.46</v>
      </c>
    </row>
    <row r="345" spans="1:7" ht="15" x14ac:dyDescent="0.25">
      <c r="A345" s="167" t="str">
        <f t="shared" si="5"/>
        <v>5131003141</v>
      </c>
      <c r="B345" s="182" t="str">
        <f>+'004'!A344</f>
        <v xml:space="preserve">      5131003141  TELEFONIA TRADICIONAL</v>
      </c>
      <c r="C345" s="183">
        <f>+'004'!B344</f>
        <v>1461454.34</v>
      </c>
      <c r="D345" s="183">
        <f>+'004'!C344</f>
        <v>218905.67</v>
      </c>
      <c r="E345" s="183">
        <f>+'004'!D344</f>
        <v>0</v>
      </c>
      <c r="F345" s="183">
        <f>+'004'!E344</f>
        <v>1680360.01</v>
      </c>
      <c r="G345" s="183">
        <f>+'004'!F344</f>
        <v>218905.67</v>
      </c>
    </row>
    <row r="346" spans="1:7" ht="15" x14ac:dyDescent="0.25">
      <c r="A346" s="167" t="str">
        <f t="shared" si="5"/>
        <v>5131003151</v>
      </c>
      <c r="B346" s="182" t="str">
        <f>+'004'!A345</f>
        <v xml:space="preserve">      5131003151  TELEFONIA CELULAR.</v>
      </c>
      <c r="C346" s="183">
        <f>+'004'!B345</f>
        <v>1793079.26</v>
      </c>
      <c r="D346" s="183">
        <f>+'004'!C345</f>
        <v>256837.06</v>
      </c>
      <c r="E346" s="183">
        <f>+'004'!D345</f>
        <v>0</v>
      </c>
      <c r="F346" s="183">
        <f>+'004'!E345</f>
        <v>2049916.32</v>
      </c>
      <c r="G346" s="183">
        <f>+'004'!F345</f>
        <v>256837.06</v>
      </c>
    </row>
    <row r="347" spans="1:7" ht="15" x14ac:dyDescent="0.25">
      <c r="A347" s="167" t="str">
        <f t="shared" si="5"/>
        <v>5131003161</v>
      </c>
      <c r="B347" s="182" t="str">
        <f>+'004'!A346</f>
        <v xml:space="preserve">      5131003161  SERVICIOS DE TELECOM</v>
      </c>
      <c r="C347" s="183">
        <f>+'004'!B346</f>
        <v>77227.87</v>
      </c>
      <c r="D347" s="183">
        <f>+'004'!C346</f>
        <v>4116</v>
      </c>
      <c r="E347" s="183">
        <f>+'004'!D346</f>
        <v>0</v>
      </c>
      <c r="F347" s="183">
        <f>+'004'!E346</f>
        <v>81343.87</v>
      </c>
      <c r="G347" s="183">
        <f>+'004'!F346</f>
        <v>4116</v>
      </c>
    </row>
    <row r="348" spans="1:7" ht="15" x14ac:dyDescent="0.25">
      <c r="A348" s="167" t="str">
        <f t="shared" si="5"/>
        <v>5131003171</v>
      </c>
      <c r="B348" s="182" t="str">
        <f>+'004'!A347</f>
        <v xml:space="preserve">      5131003171  SERVICIOS  DE ACCESO</v>
      </c>
      <c r="C348" s="183">
        <f>+'004'!B347</f>
        <v>8576308.3499999996</v>
      </c>
      <c r="D348" s="183">
        <f>+'004'!C347</f>
        <v>1992683.89</v>
      </c>
      <c r="E348" s="183">
        <f>+'004'!D347</f>
        <v>0</v>
      </c>
      <c r="F348" s="183">
        <f>+'004'!E347</f>
        <v>10568992.24</v>
      </c>
      <c r="G348" s="183">
        <f>+'004'!F347</f>
        <v>1992683.89</v>
      </c>
    </row>
    <row r="349" spans="1:7" ht="15" x14ac:dyDescent="0.25">
      <c r="A349" s="167" t="str">
        <f t="shared" si="5"/>
        <v>5131003181</v>
      </c>
      <c r="B349" s="182" t="str">
        <f>+'004'!A348</f>
        <v xml:space="preserve">      5131003181  SERVICIOS POSTALES T</v>
      </c>
      <c r="C349" s="183">
        <f>+'004'!B348</f>
        <v>2661832.6</v>
      </c>
      <c r="D349" s="183">
        <f>+'004'!C348</f>
        <v>282476.15999999997</v>
      </c>
      <c r="E349" s="183">
        <f>+'004'!D348</f>
        <v>0</v>
      </c>
      <c r="F349" s="183">
        <f>+'004'!E348</f>
        <v>2944308.76</v>
      </c>
      <c r="G349" s="183">
        <f>+'004'!F348</f>
        <v>282476.15999999997</v>
      </c>
    </row>
    <row r="350" spans="1:7" ht="15" x14ac:dyDescent="0.25">
      <c r="A350" s="167" t="str">
        <f t="shared" si="5"/>
        <v>5132</v>
      </c>
      <c r="B350" s="182" t="str">
        <f>+'004'!A349</f>
        <v>*     5132     Servicios de Arrendamiento</v>
      </c>
      <c r="C350" s="183">
        <f>+'004'!B349</f>
        <v>7649267.7999999998</v>
      </c>
      <c r="D350" s="183">
        <f>+'004'!C349</f>
        <v>1234419.92</v>
      </c>
      <c r="E350" s="183">
        <f>+'004'!D349</f>
        <v>-4393.5600000000004</v>
      </c>
      <c r="F350" s="183">
        <f>+'004'!E349</f>
        <v>8879294.1600000001</v>
      </c>
      <c r="G350" s="183">
        <f>+'004'!F349</f>
        <v>1230026.3600000001</v>
      </c>
    </row>
    <row r="351" spans="1:7" ht="15" x14ac:dyDescent="0.25">
      <c r="A351" s="167" t="str">
        <f t="shared" si="5"/>
        <v>5132003221</v>
      </c>
      <c r="B351" s="182" t="str">
        <f>+'004'!A350</f>
        <v xml:space="preserve">      5132003221  ARRENDAMIENTO DE EDIFICIOS.</v>
      </c>
      <c r="C351" s="183">
        <f>+'004'!B350</f>
        <v>2864828.59</v>
      </c>
      <c r="D351" s="183">
        <f>+'004'!C350</f>
        <v>314684.69</v>
      </c>
      <c r="E351" s="183">
        <f>+'004'!D350</f>
        <v>-4393.5600000000004</v>
      </c>
      <c r="F351" s="183">
        <f>+'004'!E350</f>
        <v>3175119.72</v>
      </c>
      <c r="G351" s="183">
        <f>+'004'!F350</f>
        <v>310291.13</v>
      </c>
    </row>
    <row r="352" spans="1:7" ht="15" x14ac:dyDescent="0.25">
      <c r="A352" s="167" t="str">
        <f t="shared" si="5"/>
        <v>5132003231</v>
      </c>
      <c r="B352" s="182" t="str">
        <f>+'004'!A351</f>
        <v xml:space="preserve">      5132003231  ARRENDAMIENTO DE MOB</v>
      </c>
      <c r="C352" s="183">
        <f>+'004'!B351</f>
        <v>3653538.17</v>
      </c>
      <c r="D352" s="183">
        <f>+'004'!C351</f>
        <v>727912.5</v>
      </c>
      <c r="E352" s="183">
        <f>+'004'!D351</f>
        <v>0</v>
      </c>
      <c r="F352" s="183">
        <f>+'004'!E351</f>
        <v>4381450.67</v>
      </c>
      <c r="G352" s="183">
        <f>+'004'!F351</f>
        <v>727912.5</v>
      </c>
    </row>
    <row r="353" spans="1:7" ht="15" x14ac:dyDescent="0.25">
      <c r="A353" s="167" t="str">
        <f t="shared" si="5"/>
        <v>5132003251</v>
      </c>
      <c r="B353" s="182" t="str">
        <f>+'004'!A352</f>
        <v xml:space="preserve">      5132003251  ARRENDAMIENTO DE EQU</v>
      </c>
      <c r="C353" s="183">
        <f>+'004'!B352</f>
        <v>1049604.32</v>
      </c>
      <c r="D353" s="183">
        <f>+'004'!C352</f>
        <v>190662.73</v>
      </c>
      <c r="E353" s="183">
        <f>+'004'!D352</f>
        <v>0</v>
      </c>
      <c r="F353" s="183">
        <f>+'004'!E352</f>
        <v>1240267.05</v>
      </c>
      <c r="G353" s="183">
        <f>+'004'!F352</f>
        <v>190662.73</v>
      </c>
    </row>
    <row r="354" spans="1:7" ht="15" x14ac:dyDescent="0.25">
      <c r="A354" s="167" t="str">
        <f t="shared" si="5"/>
        <v>5132003291</v>
      </c>
      <c r="B354" s="182" t="str">
        <f>+'004'!A353</f>
        <v xml:space="preserve">      5132003291  OTROS ARRENDAMIENTOS</v>
      </c>
      <c r="C354" s="183">
        <f>+'004'!B353</f>
        <v>81296.72</v>
      </c>
      <c r="D354" s="183">
        <f>+'004'!C353</f>
        <v>1160</v>
      </c>
      <c r="E354" s="183">
        <f>+'004'!D353</f>
        <v>0</v>
      </c>
      <c r="F354" s="183">
        <f>+'004'!E353</f>
        <v>82456.72</v>
      </c>
      <c r="G354" s="183">
        <f>+'004'!F353</f>
        <v>1160</v>
      </c>
    </row>
    <row r="355" spans="1:7" ht="15" x14ac:dyDescent="0.25">
      <c r="A355" s="167" t="str">
        <f t="shared" si="5"/>
        <v>5133</v>
      </c>
      <c r="B355" s="182" t="str">
        <f>+'004'!A354</f>
        <v>*     5133     Serv. Profesionales, Científic</v>
      </c>
      <c r="C355" s="183">
        <f>+'004'!B354</f>
        <v>21576185.699999999</v>
      </c>
      <c r="D355" s="183">
        <f>+'004'!C354</f>
        <v>3140930.75</v>
      </c>
      <c r="E355" s="183">
        <f>+'004'!D354</f>
        <v>-88570.26</v>
      </c>
      <c r="F355" s="183">
        <f>+'004'!E354</f>
        <v>24628546.190000001</v>
      </c>
      <c r="G355" s="183">
        <f>+'004'!F354</f>
        <v>3052360.49</v>
      </c>
    </row>
    <row r="356" spans="1:7" ht="15" x14ac:dyDescent="0.25">
      <c r="A356" s="167" t="str">
        <f t="shared" si="5"/>
        <v>5133003311</v>
      </c>
      <c r="B356" s="182" t="str">
        <f>+'004'!A355</f>
        <v xml:space="preserve">      5133003311  SERVICIOS LEGALES, D</v>
      </c>
      <c r="C356" s="183">
        <f>+'004'!B355</f>
        <v>3237158.37</v>
      </c>
      <c r="D356" s="183">
        <f>+'004'!C355</f>
        <v>524012.86</v>
      </c>
      <c r="E356" s="183">
        <f>+'004'!D355</f>
        <v>-72550.259999999995</v>
      </c>
      <c r="F356" s="183">
        <f>+'004'!E355</f>
        <v>3688620.97</v>
      </c>
      <c r="G356" s="183">
        <f>+'004'!F355</f>
        <v>451462.6</v>
      </c>
    </row>
    <row r="357" spans="1:7" ht="15" x14ac:dyDescent="0.25">
      <c r="A357" s="167" t="str">
        <f t="shared" si="5"/>
        <v>5133003321</v>
      </c>
      <c r="B357" s="182" t="str">
        <f>+'004'!A356</f>
        <v xml:space="preserve">      5133003321  SERVICIOS DE DISENO,</v>
      </c>
      <c r="C357" s="183">
        <f>+'004'!B356</f>
        <v>14361.96</v>
      </c>
      <c r="D357" s="183">
        <f>+'004'!C356</f>
        <v>0</v>
      </c>
      <c r="E357" s="183">
        <f>+'004'!D356</f>
        <v>0</v>
      </c>
      <c r="F357" s="183">
        <f>+'004'!E356</f>
        <v>14361.96</v>
      </c>
      <c r="G357" s="183">
        <f>+'004'!F356</f>
        <v>0</v>
      </c>
    </row>
    <row r="358" spans="1:7" ht="15" x14ac:dyDescent="0.25">
      <c r="A358" s="167" t="str">
        <f t="shared" si="5"/>
        <v>5133003331</v>
      </c>
      <c r="B358" s="182" t="str">
        <f>+'004'!A357</f>
        <v xml:space="preserve">      5133003331  SERVICIOS DE CONSULT</v>
      </c>
      <c r="C358" s="183">
        <f>+'004'!B357</f>
        <v>937409.11</v>
      </c>
      <c r="D358" s="183">
        <f>+'004'!C357</f>
        <v>0</v>
      </c>
      <c r="E358" s="183">
        <f>+'004'!D357</f>
        <v>0</v>
      </c>
      <c r="F358" s="183">
        <f>+'004'!E357</f>
        <v>937409.11</v>
      </c>
      <c r="G358" s="183">
        <f>+'004'!F357</f>
        <v>0</v>
      </c>
    </row>
    <row r="359" spans="1:7" ht="15" x14ac:dyDescent="0.25">
      <c r="A359" s="167" t="str">
        <f t="shared" si="5"/>
        <v>5133003341</v>
      </c>
      <c r="B359" s="182" t="str">
        <f>+'004'!A358</f>
        <v xml:space="preserve">      5133003341  SERVICIOS DE CAPACITACION</v>
      </c>
      <c r="C359" s="183">
        <f>+'004'!B358</f>
        <v>5021756.29</v>
      </c>
      <c r="D359" s="183">
        <f>+'004'!C358</f>
        <v>693433.8</v>
      </c>
      <c r="E359" s="183">
        <f>+'004'!D358</f>
        <v>-16020</v>
      </c>
      <c r="F359" s="183">
        <f>+'004'!E358</f>
        <v>5699170.0899999999</v>
      </c>
      <c r="G359" s="183">
        <f>+'004'!F358</f>
        <v>677413.8</v>
      </c>
    </row>
    <row r="360" spans="1:7" ht="15" x14ac:dyDescent="0.25">
      <c r="A360" s="167" t="str">
        <f t="shared" si="5"/>
        <v>5133003361</v>
      </c>
      <c r="B360" s="182" t="str">
        <f>+'004'!A359</f>
        <v xml:space="preserve">      5133003361  SERVICIOS DE APOYO A</v>
      </c>
      <c r="C360" s="183">
        <f>+'004'!B359</f>
        <v>300968.32000000001</v>
      </c>
      <c r="D360" s="183">
        <f>+'004'!C359</f>
        <v>9674.2900000000009</v>
      </c>
      <c r="E360" s="183">
        <f>+'004'!D359</f>
        <v>0</v>
      </c>
      <c r="F360" s="183">
        <f>+'004'!E359</f>
        <v>310642.61</v>
      </c>
      <c r="G360" s="183">
        <f>+'004'!F359</f>
        <v>9674.2900000000009</v>
      </c>
    </row>
    <row r="361" spans="1:7" ht="15" x14ac:dyDescent="0.25">
      <c r="A361" s="167" t="str">
        <f t="shared" si="5"/>
        <v>5133003381</v>
      </c>
      <c r="B361" s="182" t="str">
        <f>+'004'!A360</f>
        <v xml:space="preserve">      5133003381  SERVICIOS DE VIGILANCIA</v>
      </c>
      <c r="C361" s="183">
        <f>+'004'!B360</f>
        <v>12033571.65</v>
      </c>
      <c r="D361" s="183">
        <f>+'004'!C360</f>
        <v>1913809.8</v>
      </c>
      <c r="E361" s="183">
        <f>+'004'!D360</f>
        <v>0</v>
      </c>
      <c r="F361" s="183">
        <f>+'004'!E360</f>
        <v>13947381.449999999</v>
      </c>
      <c r="G361" s="183">
        <f>+'004'!F360</f>
        <v>1913809.8</v>
      </c>
    </row>
    <row r="362" spans="1:7" ht="15" x14ac:dyDescent="0.25">
      <c r="A362" s="167" t="str">
        <f t="shared" si="5"/>
        <v>5133003391</v>
      </c>
      <c r="B362" s="182" t="str">
        <f>+'004'!A361</f>
        <v xml:space="preserve">      5133003391  SERVICIOS PROFESIONA</v>
      </c>
      <c r="C362" s="183">
        <f>+'004'!B361</f>
        <v>30960</v>
      </c>
      <c r="D362" s="183">
        <f>+'004'!C361</f>
        <v>0</v>
      </c>
      <c r="E362" s="183">
        <f>+'004'!D361</f>
        <v>0</v>
      </c>
      <c r="F362" s="183">
        <f>+'004'!E361</f>
        <v>30960</v>
      </c>
      <c r="G362" s="183">
        <f>+'004'!F361</f>
        <v>0</v>
      </c>
    </row>
    <row r="363" spans="1:7" ht="15" x14ac:dyDescent="0.25">
      <c r="A363" s="167" t="str">
        <f t="shared" si="5"/>
        <v>5134</v>
      </c>
      <c r="B363" s="182" t="str">
        <f>+'004'!A362</f>
        <v>*     5134     Serv. Financieros, Bancarios</v>
      </c>
      <c r="C363" s="183">
        <f>+'004'!B362</f>
        <v>2819017.29</v>
      </c>
      <c r="D363" s="183">
        <f>+'004'!C362</f>
        <v>82052.899999999994</v>
      </c>
      <c r="E363" s="183">
        <f>+'004'!D362</f>
        <v>-14033.08</v>
      </c>
      <c r="F363" s="183">
        <f>+'004'!E362</f>
        <v>2887037.11</v>
      </c>
      <c r="G363" s="183">
        <f>+'004'!F362</f>
        <v>68019.820000000007</v>
      </c>
    </row>
    <row r="364" spans="1:7" ht="15" x14ac:dyDescent="0.25">
      <c r="A364" s="167" t="str">
        <f t="shared" si="5"/>
        <v>5134003412</v>
      </c>
      <c r="B364" s="182" t="str">
        <f>+'004'!A363</f>
        <v xml:space="preserve">      5134003412  SERV FINANC Y BANCAR</v>
      </c>
      <c r="C364" s="183">
        <f>+'004'!B363</f>
        <v>326644.78999999998</v>
      </c>
      <c r="D364" s="183">
        <f>+'004'!C363</f>
        <v>37144.089999999997</v>
      </c>
      <c r="E364" s="183">
        <f>+'004'!D363</f>
        <v>0</v>
      </c>
      <c r="F364" s="183">
        <f>+'004'!E363</f>
        <v>363788.88</v>
      </c>
      <c r="G364" s="183">
        <f>+'004'!F363</f>
        <v>37144.089999999997</v>
      </c>
    </row>
    <row r="365" spans="1:7" ht="15" x14ac:dyDescent="0.25">
      <c r="A365" s="167" t="str">
        <f t="shared" si="5"/>
        <v>5134003413</v>
      </c>
      <c r="B365" s="182" t="str">
        <f>+'004'!A364</f>
        <v xml:space="preserve">      5134003413  SERVICIOS FINANC FA</v>
      </c>
      <c r="C365" s="183">
        <f>+'004'!B364</f>
        <v>256482.13</v>
      </c>
      <c r="D365" s="183">
        <f>+'004'!C364</f>
        <v>44752.84</v>
      </c>
      <c r="E365" s="183">
        <f>+'004'!D364</f>
        <v>-14014</v>
      </c>
      <c r="F365" s="183">
        <f>+'004'!E364</f>
        <v>287220.96999999997</v>
      </c>
      <c r="G365" s="183">
        <f>+'004'!F364</f>
        <v>30738.84</v>
      </c>
    </row>
    <row r="366" spans="1:7" ht="15" x14ac:dyDescent="0.25">
      <c r="A366" s="167" t="str">
        <f t="shared" si="5"/>
        <v>5134003414</v>
      </c>
      <c r="B366" s="182" t="str">
        <f>+'004'!A365</f>
        <v xml:space="preserve">      5134003414  VARIACIÓN CAMBIARIA</v>
      </c>
      <c r="C366" s="183">
        <f>+'004'!B365</f>
        <v>226988.15</v>
      </c>
      <c r="D366" s="183">
        <f>+'004'!C365</f>
        <v>155.97</v>
      </c>
      <c r="E366" s="183">
        <f>+'004'!D365</f>
        <v>-19.079999999999998</v>
      </c>
      <c r="F366" s="183">
        <f>+'004'!E365</f>
        <v>227125.04</v>
      </c>
      <c r="G366" s="183">
        <f>+'004'!F365</f>
        <v>136.88999999999999</v>
      </c>
    </row>
    <row r="367" spans="1:7" ht="15" x14ac:dyDescent="0.25">
      <c r="A367" s="167" t="str">
        <f t="shared" si="5"/>
        <v>5134003451</v>
      </c>
      <c r="B367" s="182" t="str">
        <f>+'004'!A366</f>
        <v xml:space="preserve">      5134003451  SEGURO DE BIENES PAT</v>
      </c>
      <c r="C367" s="183">
        <f>+'004'!B366</f>
        <v>1705400.22</v>
      </c>
      <c r="D367" s="183">
        <f>+'004'!C366</f>
        <v>0</v>
      </c>
      <c r="E367" s="183">
        <f>+'004'!D366</f>
        <v>0</v>
      </c>
      <c r="F367" s="183">
        <f>+'004'!E366</f>
        <v>1705400.22</v>
      </c>
      <c r="G367" s="183">
        <f>+'004'!F366</f>
        <v>0</v>
      </c>
    </row>
    <row r="368" spans="1:7" ht="15" x14ac:dyDescent="0.25">
      <c r="A368" s="167" t="str">
        <f t="shared" si="5"/>
        <v>5134003471</v>
      </c>
      <c r="B368" s="182" t="str">
        <f>+'004'!A367</f>
        <v xml:space="preserve">      5134003471  FLETES Y MANIOBRAS</v>
      </c>
      <c r="C368" s="183">
        <f>+'004'!B367</f>
        <v>303502</v>
      </c>
      <c r="D368" s="183">
        <f>+'004'!C367</f>
        <v>0</v>
      </c>
      <c r="E368" s="183">
        <f>+'004'!D367</f>
        <v>0</v>
      </c>
      <c r="F368" s="183">
        <f>+'004'!E367</f>
        <v>303502</v>
      </c>
      <c r="G368" s="183">
        <f>+'004'!F367</f>
        <v>0</v>
      </c>
    </row>
    <row r="369" spans="1:7" ht="15" x14ac:dyDescent="0.25">
      <c r="A369" s="167" t="str">
        <f t="shared" si="5"/>
        <v>5135</v>
      </c>
      <c r="B369" s="182" t="str">
        <f>+'004'!A368</f>
        <v>*     5135     Serv. de Instalación, Reparaci</v>
      </c>
      <c r="C369" s="183">
        <f>+'004'!B368</f>
        <v>24822624.93</v>
      </c>
      <c r="D369" s="183">
        <f>+'004'!C368</f>
        <v>5072085.5</v>
      </c>
      <c r="E369" s="183">
        <f>+'004'!D368</f>
        <v>-16075.98</v>
      </c>
      <c r="F369" s="183">
        <f>+'004'!E368</f>
        <v>29878634.449999999</v>
      </c>
      <c r="G369" s="183">
        <f>+'004'!F368</f>
        <v>5056009.5199999996</v>
      </c>
    </row>
    <row r="370" spans="1:7" ht="15" x14ac:dyDescent="0.25">
      <c r="A370" s="167" t="str">
        <f t="shared" si="5"/>
        <v>5135003511</v>
      </c>
      <c r="B370" s="182" t="str">
        <f>+'004'!A369</f>
        <v xml:space="preserve">      5135003511  CONSERVACION Y MANTE</v>
      </c>
      <c r="C370" s="183">
        <f>+'004'!B369</f>
        <v>1062436.74</v>
      </c>
      <c r="D370" s="183">
        <f>+'004'!C369</f>
        <v>1037151.75</v>
      </c>
      <c r="E370" s="183">
        <f>+'004'!D369</f>
        <v>-870</v>
      </c>
      <c r="F370" s="183">
        <f>+'004'!E369</f>
        <v>2098718.4900000002</v>
      </c>
      <c r="G370" s="183">
        <f>+'004'!F369</f>
        <v>1036281.75</v>
      </c>
    </row>
    <row r="371" spans="1:7" ht="15" x14ac:dyDescent="0.25">
      <c r="A371" s="167" t="str">
        <f t="shared" si="5"/>
        <v>5135003521</v>
      </c>
      <c r="B371" s="182" t="str">
        <f>+'004'!A370</f>
        <v xml:space="preserve">      5135003521  INSTALACION, REPARAC</v>
      </c>
      <c r="C371" s="183">
        <f>+'004'!B370</f>
        <v>8416432.1600000001</v>
      </c>
      <c r="D371" s="183">
        <f>+'004'!C370</f>
        <v>168780.11</v>
      </c>
      <c r="E371" s="183">
        <f>+'004'!D370</f>
        <v>0</v>
      </c>
      <c r="F371" s="183">
        <f>+'004'!E370</f>
        <v>8585212.2699999996</v>
      </c>
      <c r="G371" s="183">
        <f>+'004'!F370</f>
        <v>168780.11</v>
      </c>
    </row>
    <row r="372" spans="1:7" ht="15" x14ac:dyDescent="0.25">
      <c r="A372" s="167" t="str">
        <f t="shared" si="5"/>
        <v>5135003531</v>
      </c>
      <c r="B372" s="182" t="str">
        <f>+'004'!A371</f>
        <v xml:space="preserve">      5135003531  INSTALACION, REPARAC</v>
      </c>
      <c r="C372" s="183">
        <f>+'004'!B371</f>
        <v>3256574.83</v>
      </c>
      <c r="D372" s="183">
        <f>+'004'!C371</f>
        <v>1559086.66</v>
      </c>
      <c r="E372" s="183">
        <f>+'004'!D371</f>
        <v>-14901.38</v>
      </c>
      <c r="F372" s="183">
        <f>+'004'!E371</f>
        <v>4800760.1100000003</v>
      </c>
      <c r="G372" s="183">
        <f>+'004'!F371</f>
        <v>1544185.28</v>
      </c>
    </row>
    <row r="373" spans="1:7" ht="15" x14ac:dyDescent="0.25">
      <c r="A373" s="167" t="str">
        <f t="shared" si="5"/>
        <v>5135003551</v>
      </c>
      <c r="B373" s="182" t="str">
        <f>+'004'!A372</f>
        <v xml:space="preserve">      5135003551  REPARACION Y MANTENI</v>
      </c>
      <c r="C373" s="183">
        <f>+'004'!B372</f>
        <v>3106982.86</v>
      </c>
      <c r="D373" s="183">
        <f>+'004'!C372</f>
        <v>464290.43</v>
      </c>
      <c r="E373" s="183">
        <f>+'004'!D372</f>
        <v>-304.60000000000002</v>
      </c>
      <c r="F373" s="183">
        <f>+'004'!E372</f>
        <v>3570968.69</v>
      </c>
      <c r="G373" s="183">
        <f>+'004'!F372</f>
        <v>463985.83</v>
      </c>
    </row>
    <row r="374" spans="1:7" ht="15" x14ac:dyDescent="0.25">
      <c r="A374" s="167" t="str">
        <f t="shared" si="5"/>
        <v>5135003571</v>
      </c>
      <c r="B374" s="182" t="str">
        <f>+'004'!A373</f>
        <v xml:space="preserve">      5135003571  INST, REP Y MANTTO M</v>
      </c>
      <c r="C374" s="183">
        <f>+'004'!B373</f>
        <v>1890531.2</v>
      </c>
      <c r="D374" s="183">
        <f>+'004'!C373</f>
        <v>649454.01</v>
      </c>
      <c r="E374" s="183">
        <f>+'004'!D373</f>
        <v>0</v>
      </c>
      <c r="F374" s="183">
        <f>+'004'!E373</f>
        <v>2539985.21</v>
      </c>
      <c r="G374" s="183">
        <f>+'004'!F373</f>
        <v>649454.01</v>
      </c>
    </row>
    <row r="375" spans="1:7" ht="15" x14ac:dyDescent="0.25">
      <c r="A375" s="167" t="str">
        <f t="shared" si="5"/>
        <v>5135003581</v>
      </c>
      <c r="B375" s="182" t="str">
        <f>+'004'!A374</f>
        <v xml:space="preserve">      5135003581  SERVICIOS DE LIMPIEZ</v>
      </c>
      <c r="C375" s="183">
        <f>+'004'!B374</f>
        <v>6730864.7400000002</v>
      </c>
      <c r="D375" s="183">
        <f>+'004'!C374</f>
        <v>1176561.95</v>
      </c>
      <c r="E375" s="183">
        <f>+'004'!D374</f>
        <v>0</v>
      </c>
      <c r="F375" s="183">
        <f>+'004'!E374</f>
        <v>7907426.6900000004</v>
      </c>
      <c r="G375" s="183">
        <f>+'004'!F374</f>
        <v>1176561.95</v>
      </c>
    </row>
    <row r="376" spans="1:7" ht="15" x14ac:dyDescent="0.25">
      <c r="A376" s="167" t="str">
        <f t="shared" si="5"/>
        <v>5135003591</v>
      </c>
      <c r="B376" s="182" t="str">
        <f>+'004'!A375</f>
        <v xml:space="preserve">      5135003591  SERVICIOS DE JARDINE</v>
      </c>
      <c r="C376" s="183">
        <f>+'004'!B375</f>
        <v>358802.4</v>
      </c>
      <c r="D376" s="183">
        <f>+'004'!C375</f>
        <v>16760.59</v>
      </c>
      <c r="E376" s="183">
        <f>+'004'!D375</f>
        <v>0</v>
      </c>
      <c r="F376" s="183">
        <f>+'004'!E375</f>
        <v>375562.99</v>
      </c>
      <c r="G376" s="183">
        <f>+'004'!F375</f>
        <v>16760.59</v>
      </c>
    </row>
    <row r="377" spans="1:7" ht="15" x14ac:dyDescent="0.25">
      <c r="A377" s="167" t="str">
        <f t="shared" si="5"/>
        <v>5136</v>
      </c>
      <c r="B377" s="182" t="str">
        <f>+'004'!A376</f>
        <v>*     5136     Serv. de Comunicación Social</v>
      </c>
      <c r="C377" s="183">
        <f>+'004'!B376</f>
        <v>4461404.1600000001</v>
      </c>
      <c r="D377" s="183">
        <f>+'004'!C376</f>
        <v>562691.61</v>
      </c>
      <c r="E377" s="183">
        <f>+'004'!D376</f>
        <v>0</v>
      </c>
      <c r="F377" s="183">
        <f>+'004'!E376</f>
        <v>5024095.7699999996</v>
      </c>
      <c r="G377" s="183">
        <f>+'004'!F376</f>
        <v>562691.61</v>
      </c>
    </row>
    <row r="378" spans="1:7" ht="15" x14ac:dyDescent="0.25">
      <c r="A378" s="167" t="str">
        <f t="shared" si="5"/>
        <v>5136003611</v>
      </c>
      <c r="B378" s="182" t="str">
        <f>+'004'!A377</f>
        <v xml:space="preserve">      5136003611  DIFUSION POR RADIO,</v>
      </c>
      <c r="C378" s="183">
        <f>+'004'!B377</f>
        <v>4461404.1600000001</v>
      </c>
      <c r="D378" s="183">
        <f>+'004'!C377</f>
        <v>562691.61</v>
      </c>
      <c r="E378" s="183">
        <f>+'004'!D377</f>
        <v>0</v>
      </c>
      <c r="F378" s="183">
        <f>+'004'!E377</f>
        <v>5024095.7699999996</v>
      </c>
      <c r="G378" s="183">
        <f>+'004'!F377</f>
        <v>562691.61</v>
      </c>
    </row>
    <row r="379" spans="1:7" ht="15" x14ac:dyDescent="0.25">
      <c r="A379" s="167" t="str">
        <f t="shared" si="5"/>
        <v>5137</v>
      </c>
      <c r="B379" s="182" t="str">
        <f>+'004'!A378</f>
        <v>*     5137     Serv. de Traslado y Viáticos</v>
      </c>
      <c r="C379" s="183">
        <f>+'004'!B378</f>
        <v>1172935.04</v>
      </c>
      <c r="D379" s="183">
        <f>+'004'!C378</f>
        <v>137040.82999999999</v>
      </c>
      <c r="E379" s="183">
        <f>+'004'!D378</f>
        <v>-658.02</v>
      </c>
      <c r="F379" s="183">
        <f>+'004'!E378</f>
        <v>1309317.8500000001</v>
      </c>
      <c r="G379" s="183">
        <f>+'004'!F378</f>
        <v>136382.81</v>
      </c>
    </row>
    <row r="380" spans="1:7" ht="15" x14ac:dyDescent="0.25">
      <c r="A380" s="167" t="str">
        <f t="shared" si="5"/>
        <v>5137003711</v>
      </c>
      <c r="B380" s="182" t="str">
        <f>+'004'!A379</f>
        <v xml:space="preserve">      5137003711  PASAJES AEREOS</v>
      </c>
      <c r="C380" s="183">
        <f>+'004'!B379</f>
        <v>260963.8</v>
      </c>
      <c r="D380" s="183">
        <f>+'004'!C379</f>
        <v>20852</v>
      </c>
      <c r="E380" s="183">
        <f>+'004'!D379</f>
        <v>0</v>
      </c>
      <c r="F380" s="183">
        <f>+'004'!E379</f>
        <v>281815.8</v>
      </c>
      <c r="G380" s="183">
        <f>+'004'!F379</f>
        <v>20852</v>
      </c>
    </row>
    <row r="381" spans="1:7" ht="15" x14ac:dyDescent="0.25">
      <c r="A381" s="167" t="str">
        <f t="shared" si="5"/>
        <v>5137003721</v>
      </c>
      <c r="B381" s="182" t="str">
        <f>+'004'!A380</f>
        <v xml:space="preserve">      5137003721  PASAJES TERRESTRES</v>
      </c>
      <c r="C381" s="183">
        <f>+'004'!B380</f>
        <v>531413.68999999994</v>
      </c>
      <c r="D381" s="183">
        <f>+'004'!C380</f>
        <v>51065.120000000003</v>
      </c>
      <c r="E381" s="183">
        <f>+'004'!D380</f>
        <v>-658.02</v>
      </c>
      <c r="F381" s="183">
        <f>+'004'!E380</f>
        <v>581820.79</v>
      </c>
      <c r="G381" s="183">
        <f>+'004'!F380</f>
        <v>50407.1</v>
      </c>
    </row>
    <row r="382" spans="1:7" ht="15" x14ac:dyDescent="0.25">
      <c r="A382" s="167" t="str">
        <f t="shared" si="5"/>
        <v>5137003751</v>
      </c>
      <c r="B382" s="182" t="str">
        <f>+'004'!A381</f>
        <v xml:space="preserve">      5137003751  VIATICOS EN EL PAIS.</v>
      </c>
      <c r="C382" s="183">
        <f>+'004'!B381</f>
        <v>380557.55</v>
      </c>
      <c r="D382" s="183">
        <f>+'004'!C381</f>
        <v>65123.71</v>
      </c>
      <c r="E382" s="183">
        <f>+'004'!D381</f>
        <v>0</v>
      </c>
      <c r="F382" s="183">
        <f>+'004'!E381</f>
        <v>445681.26</v>
      </c>
      <c r="G382" s="183">
        <f>+'004'!F381</f>
        <v>65123.71</v>
      </c>
    </row>
    <row r="383" spans="1:7" ht="15" x14ac:dyDescent="0.25">
      <c r="A383" s="167" t="str">
        <f t="shared" si="5"/>
        <v>5138</v>
      </c>
      <c r="B383" s="182" t="str">
        <f>+'004'!A382</f>
        <v>*     5138     Servicios Oficiales</v>
      </c>
      <c r="C383" s="183">
        <f>+'004'!B382</f>
        <v>2141494.98</v>
      </c>
      <c r="D383" s="183">
        <f>+'004'!C382</f>
        <v>398148.54</v>
      </c>
      <c r="E383" s="183">
        <f>+'004'!D382</f>
        <v>0</v>
      </c>
      <c r="F383" s="183">
        <f>+'004'!E382</f>
        <v>2539643.52</v>
      </c>
      <c r="G383" s="183">
        <f>+'004'!F382</f>
        <v>398148.54</v>
      </c>
    </row>
    <row r="384" spans="1:7" ht="15" x14ac:dyDescent="0.25">
      <c r="A384" s="167" t="str">
        <f t="shared" si="5"/>
        <v>5138003811</v>
      </c>
      <c r="B384" s="182" t="str">
        <f>+'004'!A383</f>
        <v xml:space="preserve">      5138003811  GASTOS DE CEREMONIAL.</v>
      </c>
      <c r="C384" s="183">
        <f>+'004'!B383</f>
        <v>5720.64</v>
      </c>
      <c r="D384" s="183">
        <f>+'004'!C383</f>
        <v>1500</v>
      </c>
      <c r="E384" s="183">
        <f>+'004'!D383</f>
        <v>0</v>
      </c>
      <c r="F384" s="183">
        <f>+'004'!E383</f>
        <v>7220.64</v>
      </c>
      <c r="G384" s="183">
        <f>+'004'!F383</f>
        <v>1500</v>
      </c>
    </row>
    <row r="385" spans="1:7" ht="15" x14ac:dyDescent="0.25">
      <c r="A385" s="167" t="str">
        <f t="shared" si="5"/>
        <v>5138003821</v>
      </c>
      <c r="B385" s="182" t="str">
        <f>+'004'!A384</f>
        <v xml:space="preserve">      5138003821  GASTO SOCIAL</v>
      </c>
      <c r="C385" s="183">
        <f>+'004'!B384</f>
        <v>1346292.56</v>
      </c>
      <c r="D385" s="183">
        <f>+'004'!C384</f>
        <v>254749.65</v>
      </c>
      <c r="E385" s="183">
        <f>+'004'!D384</f>
        <v>0</v>
      </c>
      <c r="F385" s="183">
        <f>+'004'!E384</f>
        <v>1601042.21</v>
      </c>
      <c r="G385" s="183">
        <f>+'004'!F384</f>
        <v>254749.65</v>
      </c>
    </row>
    <row r="386" spans="1:7" ht="15" x14ac:dyDescent="0.25">
      <c r="A386" s="167" t="str">
        <f t="shared" si="5"/>
        <v>5138003831</v>
      </c>
      <c r="B386" s="182" t="str">
        <f>+'004'!A385</f>
        <v xml:space="preserve">      5138003831  CONGRESOS Y CONVENCIONES.</v>
      </c>
      <c r="C386" s="183">
        <f>+'004'!B385</f>
        <v>414031.25</v>
      </c>
      <c r="D386" s="183">
        <f>+'004'!C385</f>
        <v>87323.55</v>
      </c>
      <c r="E386" s="183">
        <f>+'004'!D385</f>
        <v>0</v>
      </c>
      <c r="F386" s="183">
        <f>+'004'!E385</f>
        <v>501354.8</v>
      </c>
      <c r="G386" s="183">
        <f>+'004'!F385</f>
        <v>87323.55</v>
      </c>
    </row>
    <row r="387" spans="1:7" ht="15" x14ac:dyDescent="0.25">
      <c r="A387" s="167" t="str">
        <f t="shared" ref="A387:A412" si="6">IF(LEFT(B387,1)=" ",MID(B387,7,10),MID(B387,7,4))</f>
        <v>5138003851</v>
      </c>
      <c r="B387" s="182" t="str">
        <f>+'004'!A386</f>
        <v xml:space="preserve">      5138003851  GASTOS DE REPRESENTACION.</v>
      </c>
      <c r="C387" s="183">
        <f>+'004'!B386</f>
        <v>375450.53</v>
      </c>
      <c r="D387" s="183">
        <f>+'004'!C386</f>
        <v>54575.34</v>
      </c>
      <c r="E387" s="183">
        <f>+'004'!D386</f>
        <v>0</v>
      </c>
      <c r="F387" s="183">
        <f>+'004'!E386</f>
        <v>430025.87</v>
      </c>
      <c r="G387" s="183">
        <f>+'004'!F386</f>
        <v>54575.34</v>
      </c>
    </row>
    <row r="388" spans="1:7" ht="15" x14ac:dyDescent="0.25">
      <c r="A388" s="167" t="str">
        <f t="shared" si="6"/>
        <v>5138003852</v>
      </c>
      <c r="B388" s="182" t="str">
        <f>+'004'!A387</f>
        <v xml:space="preserve">      5138003852  GASTOS DE OFICINA</v>
      </c>
      <c r="C388" s="183">
        <f>+'004'!B387</f>
        <v>0</v>
      </c>
      <c r="D388" s="183">
        <f>+'004'!C387</f>
        <v>0</v>
      </c>
      <c r="E388" s="183">
        <f>+'004'!D387</f>
        <v>0</v>
      </c>
      <c r="F388" s="183">
        <f>+'004'!E387</f>
        <v>0</v>
      </c>
      <c r="G388" s="183">
        <f>+'004'!F387</f>
        <v>0</v>
      </c>
    </row>
    <row r="389" spans="1:7" ht="15" x14ac:dyDescent="0.25">
      <c r="A389" s="167" t="str">
        <f t="shared" si="6"/>
        <v>5139</v>
      </c>
      <c r="B389" s="182" t="str">
        <f>+'004'!A388</f>
        <v>*     5139     Otros Servicios Generales</v>
      </c>
      <c r="C389" s="183">
        <f>+'004'!B388</f>
        <v>13033240.869999999</v>
      </c>
      <c r="D389" s="183">
        <f>+'004'!C388</f>
        <v>1453704.81</v>
      </c>
      <c r="E389" s="183">
        <f>+'004'!D388</f>
        <v>-3678.87</v>
      </c>
      <c r="F389" s="183">
        <f>+'004'!E388</f>
        <v>14483266.810000001</v>
      </c>
      <c r="G389" s="183">
        <f>+'004'!F388</f>
        <v>1450025.94</v>
      </c>
    </row>
    <row r="390" spans="1:7" ht="15" x14ac:dyDescent="0.25">
      <c r="A390" s="167" t="str">
        <f t="shared" si="6"/>
        <v>5139003921</v>
      </c>
      <c r="B390" s="182" t="str">
        <f>+'004'!A389</f>
        <v xml:space="preserve">      5139003921  IMPUESTOS Y DERECHOS</v>
      </c>
      <c r="C390" s="183">
        <f>+'004'!B389</f>
        <v>42597.64</v>
      </c>
      <c r="D390" s="183">
        <f>+'004'!C389</f>
        <v>4559</v>
      </c>
      <c r="E390" s="183">
        <f>+'004'!D389</f>
        <v>0</v>
      </c>
      <c r="F390" s="183">
        <f>+'004'!E389</f>
        <v>47156.639999999999</v>
      </c>
      <c r="G390" s="183">
        <f>+'004'!F389</f>
        <v>4559</v>
      </c>
    </row>
    <row r="391" spans="1:7" ht="15" x14ac:dyDescent="0.25">
      <c r="A391" s="167" t="str">
        <f t="shared" si="6"/>
        <v>5139003941</v>
      </c>
      <c r="B391" s="182" t="str">
        <f>+'004'!A390</f>
        <v xml:space="preserve">      5139003941  SENTENCIAS Y RESOLUC</v>
      </c>
      <c r="C391" s="183">
        <f>+'004'!B390</f>
        <v>2640</v>
      </c>
      <c r="D391" s="183">
        <f>+'004'!C390</f>
        <v>0</v>
      </c>
      <c r="E391" s="183">
        <f>+'004'!D390</f>
        <v>0</v>
      </c>
      <c r="F391" s="183">
        <f>+'004'!E390</f>
        <v>2640</v>
      </c>
      <c r="G391" s="183">
        <f>+'004'!F390</f>
        <v>0</v>
      </c>
    </row>
    <row r="392" spans="1:7" ht="15" x14ac:dyDescent="0.25">
      <c r="A392" s="167" t="str">
        <f t="shared" si="6"/>
        <v>5139003942</v>
      </c>
      <c r="B392" s="182" t="str">
        <f>+'004'!A391</f>
        <v xml:space="preserve">      5139003942  DEVOLUCION DE MULTAS</v>
      </c>
      <c r="C392" s="183">
        <f>+'004'!B391</f>
        <v>0</v>
      </c>
      <c r="D392" s="183">
        <f>+'004'!C391</f>
        <v>0</v>
      </c>
      <c r="E392" s="183">
        <f>+'004'!D391</f>
        <v>0</v>
      </c>
      <c r="F392" s="183">
        <f>+'004'!E391</f>
        <v>0</v>
      </c>
      <c r="G392" s="183">
        <f>+'004'!F391</f>
        <v>0</v>
      </c>
    </row>
    <row r="393" spans="1:7" ht="15" x14ac:dyDescent="0.25">
      <c r="A393" s="167" t="str">
        <f t="shared" si="6"/>
        <v>5139003961</v>
      </c>
      <c r="B393" s="182" t="str">
        <f>+'004'!A392</f>
        <v xml:space="preserve">      5139003961  OTROS GASTOS POR RES</v>
      </c>
      <c r="C393" s="183">
        <f>+'004'!B392</f>
        <v>0</v>
      </c>
      <c r="D393" s="183">
        <f>+'004'!C392</f>
        <v>0</v>
      </c>
      <c r="E393" s="183">
        <f>+'004'!D392</f>
        <v>0</v>
      </c>
      <c r="F393" s="183">
        <f>+'004'!E392</f>
        <v>0</v>
      </c>
      <c r="G393" s="183">
        <f>+'004'!F392</f>
        <v>0</v>
      </c>
    </row>
    <row r="394" spans="1:7" ht="15" x14ac:dyDescent="0.25">
      <c r="A394" s="167" t="str">
        <f t="shared" si="6"/>
        <v>5139003981</v>
      </c>
      <c r="B394" s="182" t="str">
        <f>+'004'!A393</f>
        <v xml:space="preserve">      5139003981  IMPUESTO SOBRE NOMIN</v>
      </c>
      <c r="C394" s="183">
        <f>+'004'!B393</f>
        <v>12988003.23</v>
      </c>
      <c r="D394" s="183">
        <f>+'004'!C393</f>
        <v>1449145.81</v>
      </c>
      <c r="E394" s="183">
        <f>+'004'!D393</f>
        <v>-3678.87</v>
      </c>
      <c r="F394" s="183">
        <f>+'004'!E393</f>
        <v>14433470.17</v>
      </c>
      <c r="G394" s="183">
        <f>+'004'!F393</f>
        <v>1445466.94</v>
      </c>
    </row>
    <row r="395" spans="1:7" ht="15" x14ac:dyDescent="0.25">
      <c r="A395" s="167" t="str">
        <f t="shared" si="6"/>
        <v>5200</v>
      </c>
      <c r="B395" s="182" t="str">
        <f>+'004'!A394</f>
        <v>***   5200     Transferencias, Asig., Sub.</v>
      </c>
      <c r="C395" s="183">
        <f>+'004'!B394</f>
        <v>3366829.54</v>
      </c>
      <c r="D395" s="183">
        <f>+'004'!C394</f>
        <v>318383.01</v>
      </c>
      <c r="E395" s="183">
        <f>+'004'!D394</f>
        <v>0</v>
      </c>
      <c r="F395" s="183">
        <f>+'004'!E394</f>
        <v>3685212.55</v>
      </c>
      <c r="G395" s="183">
        <f>+'004'!F394</f>
        <v>318383.01</v>
      </c>
    </row>
    <row r="396" spans="1:7" ht="15" x14ac:dyDescent="0.25">
      <c r="A396" s="167" t="str">
        <f t="shared" si="6"/>
        <v>5240</v>
      </c>
      <c r="B396" s="182" t="str">
        <f>+'004'!A395</f>
        <v>**    5240     Ayudas Sociales</v>
      </c>
      <c r="C396" s="183">
        <f>+'004'!B395</f>
        <v>3000</v>
      </c>
      <c r="D396" s="183">
        <f>+'004'!C395</f>
        <v>0</v>
      </c>
      <c r="E396" s="183">
        <f>+'004'!D395</f>
        <v>0</v>
      </c>
      <c r="F396" s="183">
        <f>+'004'!E395</f>
        <v>3000</v>
      </c>
      <c r="G396" s="183">
        <f>+'004'!F395</f>
        <v>0</v>
      </c>
    </row>
    <row r="397" spans="1:7" ht="15" x14ac:dyDescent="0.25">
      <c r="A397" s="167" t="str">
        <f t="shared" si="6"/>
        <v>5241</v>
      </c>
      <c r="B397" s="182" t="str">
        <f>+'004'!A396</f>
        <v>*     5241     Ayudas Sociales a Personas</v>
      </c>
      <c r="C397" s="183">
        <f>+'004'!B396</f>
        <v>3000</v>
      </c>
      <c r="D397" s="183">
        <f>+'004'!C396</f>
        <v>0</v>
      </c>
      <c r="E397" s="183">
        <f>+'004'!D396</f>
        <v>0</v>
      </c>
      <c r="F397" s="183">
        <f>+'004'!E396</f>
        <v>3000</v>
      </c>
      <c r="G397" s="183">
        <f>+'004'!F396</f>
        <v>0</v>
      </c>
    </row>
    <row r="398" spans="1:7" ht="15" x14ac:dyDescent="0.25">
      <c r="A398" s="167" t="str">
        <f t="shared" si="6"/>
        <v>5241004451</v>
      </c>
      <c r="B398" s="182" t="str">
        <f>+'004'!A397</f>
        <v xml:space="preserve">      5241004451  AYUDAS SOCIALES A IN</v>
      </c>
      <c r="C398" s="183">
        <f>+'004'!B397</f>
        <v>3000</v>
      </c>
      <c r="D398" s="183">
        <f>+'004'!C397</f>
        <v>0</v>
      </c>
      <c r="E398" s="183">
        <f>+'004'!D397</f>
        <v>0</v>
      </c>
      <c r="F398" s="183">
        <f>+'004'!E397</f>
        <v>3000</v>
      </c>
      <c r="G398" s="183">
        <f>+'004'!F397</f>
        <v>0</v>
      </c>
    </row>
    <row r="399" spans="1:7" ht="15" x14ac:dyDescent="0.25">
      <c r="A399" s="167" t="str">
        <f t="shared" si="6"/>
        <v>5250</v>
      </c>
      <c r="B399" s="182" t="str">
        <f>+'004'!A398</f>
        <v>**    5250     Pensiones y Jubilaciones</v>
      </c>
      <c r="C399" s="183">
        <f>+'004'!B398</f>
        <v>3363829.54</v>
      </c>
      <c r="D399" s="183">
        <f>+'004'!C398</f>
        <v>318383.01</v>
      </c>
      <c r="E399" s="183">
        <f>+'004'!D398</f>
        <v>0</v>
      </c>
      <c r="F399" s="183">
        <f>+'004'!E398</f>
        <v>3682212.55</v>
      </c>
      <c r="G399" s="183">
        <f>+'004'!F398</f>
        <v>318383.01</v>
      </c>
    </row>
    <row r="400" spans="1:7" ht="15" x14ac:dyDescent="0.25">
      <c r="A400" s="167" t="str">
        <f t="shared" si="6"/>
        <v>5251</v>
      </c>
      <c r="B400" s="182" t="str">
        <f>+'004'!A399</f>
        <v>*     5251     Pensiones</v>
      </c>
      <c r="C400" s="183">
        <f>+'004'!B399</f>
        <v>3363829.54</v>
      </c>
      <c r="D400" s="183">
        <f>+'004'!C399</f>
        <v>318383.01</v>
      </c>
      <c r="E400" s="183">
        <f>+'004'!D399</f>
        <v>0</v>
      </c>
      <c r="F400" s="183">
        <f>+'004'!E399</f>
        <v>3682212.55</v>
      </c>
      <c r="G400" s="183">
        <f>+'004'!F399</f>
        <v>318383.01</v>
      </c>
    </row>
    <row r="401" spans="1:7" ht="15" x14ac:dyDescent="0.25">
      <c r="A401" s="167" t="str">
        <f t="shared" si="6"/>
        <v>5251004511</v>
      </c>
      <c r="B401" s="182" t="str">
        <f>+'004'!A400</f>
        <v xml:space="preserve">      5251004511  PENSIONES</v>
      </c>
      <c r="C401" s="183">
        <f>+'004'!B400</f>
        <v>3363829.54</v>
      </c>
      <c r="D401" s="183">
        <f>+'004'!C400</f>
        <v>318383.01</v>
      </c>
      <c r="E401" s="183">
        <f>+'004'!D400</f>
        <v>0</v>
      </c>
      <c r="F401" s="183">
        <f>+'004'!E400</f>
        <v>3682212.55</v>
      </c>
      <c r="G401" s="183">
        <f>+'004'!F400</f>
        <v>318383.01</v>
      </c>
    </row>
    <row r="402" spans="1:7" ht="15" x14ac:dyDescent="0.25">
      <c r="A402" s="167" t="str">
        <f t="shared" si="6"/>
        <v>5500</v>
      </c>
      <c r="B402" s="182" t="str">
        <f>+'004'!A401</f>
        <v>***   5500     Otros Gastos y Pérdidas</v>
      </c>
      <c r="C402" s="183">
        <f>+'004'!B401</f>
        <v>84057153.450000003</v>
      </c>
      <c r="D402" s="183">
        <f>+'004'!C401</f>
        <v>9457172.7599999998</v>
      </c>
      <c r="E402" s="183">
        <f>+'004'!D401</f>
        <v>-26550.47</v>
      </c>
      <c r="F402" s="183">
        <f>+'004'!E401</f>
        <v>93487775.739999995</v>
      </c>
      <c r="G402" s="183">
        <f>+'004'!F401</f>
        <v>9430622.2899999991</v>
      </c>
    </row>
    <row r="403" spans="1:7" ht="15" x14ac:dyDescent="0.25">
      <c r="A403" s="167" t="str">
        <f t="shared" si="6"/>
        <v>5510</v>
      </c>
      <c r="B403" s="182" t="str">
        <f>+'004'!A402</f>
        <v>**    5510     Estimaciones, Deprec., Det.</v>
      </c>
      <c r="C403" s="183">
        <f>+'004'!B402</f>
        <v>83735669.530000001</v>
      </c>
      <c r="D403" s="183">
        <f>+'004'!C402</f>
        <v>9436117.4700000007</v>
      </c>
      <c r="E403" s="183">
        <f>+'004'!D402</f>
        <v>0</v>
      </c>
      <c r="F403" s="183">
        <f>+'004'!E402</f>
        <v>93171787</v>
      </c>
      <c r="G403" s="183">
        <f>+'004'!F402</f>
        <v>9436117.4700000007</v>
      </c>
    </row>
    <row r="404" spans="1:7" ht="15" x14ac:dyDescent="0.25">
      <c r="A404" s="167" t="str">
        <f t="shared" si="6"/>
        <v>5513</v>
      </c>
      <c r="B404" s="182" t="str">
        <f>+'004'!A403</f>
        <v>*     5513     Dep. de Bienes Inmuebles</v>
      </c>
      <c r="C404" s="183">
        <f>+'004'!B403</f>
        <v>40574164.07</v>
      </c>
      <c r="D404" s="183">
        <f>+'004'!C403</f>
        <v>4519861.99</v>
      </c>
      <c r="E404" s="183">
        <f>+'004'!D403</f>
        <v>0</v>
      </c>
      <c r="F404" s="183">
        <f>+'004'!E403</f>
        <v>45094026.060000002</v>
      </c>
      <c r="G404" s="183">
        <f>+'004'!F403</f>
        <v>4519861.99</v>
      </c>
    </row>
    <row r="405" spans="1:7" ht="15" x14ac:dyDescent="0.25">
      <c r="A405" s="167" t="str">
        <f t="shared" si="6"/>
        <v>5513005831</v>
      </c>
      <c r="B405" s="182" t="str">
        <f>+'004'!A404</f>
        <v xml:space="preserve">      5513005831  EDIFICIOS E INSTALACIONES</v>
      </c>
      <c r="C405" s="183">
        <f>+'004'!B404</f>
        <v>40574164.07</v>
      </c>
      <c r="D405" s="183">
        <f>+'004'!C404</f>
        <v>4519861.99</v>
      </c>
      <c r="E405" s="183">
        <f>+'004'!D404</f>
        <v>0</v>
      </c>
      <c r="F405" s="183">
        <f>+'004'!E404</f>
        <v>45094026.060000002</v>
      </c>
      <c r="G405" s="183">
        <f>+'004'!F404</f>
        <v>4519861.99</v>
      </c>
    </row>
    <row r="406" spans="1:7" ht="15" x14ac:dyDescent="0.25">
      <c r="A406" s="167" t="str">
        <f t="shared" si="6"/>
        <v>5515</v>
      </c>
      <c r="B406" s="182" t="str">
        <f>+'004'!A405</f>
        <v>*     5515     Dep. de Bienes Muebles</v>
      </c>
      <c r="C406" s="183">
        <f>+'004'!B405</f>
        <v>42028225.380000003</v>
      </c>
      <c r="D406" s="183">
        <f>+'004'!C405</f>
        <v>4797496.13</v>
      </c>
      <c r="E406" s="183">
        <f>+'004'!D405</f>
        <v>0</v>
      </c>
      <c r="F406" s="183">
        <f>+'004'!E405</f>
        <v>46825721.509999998</v>
      </c>
      <c r="G406" s="183">
        <f>+'004'!F405</f>
        <v>4797496.13</v>
      </c>
    </row>
    <row r="407" spans="1:7" ht="15" x14ac:dyDescent="0.25">
      <c r="A407" s="167" t="str">
        <f t="shared" si="6"/>
        <v>5515005111</v>
      </c>
      <c r="B407" s="182" t="str">
        <f>+'004'!A406</f>
        <v xml:space="preserve">      5515005111  MUEBLES DE OFICINA Y</v>
      </c>
      <c r="C407" s="183">
        <f>+'004'!B406</f>
        <v>7284939.6799999997</v>
      </c>
      <c r="D407" s="183">
        <f>+'004'!C406</f>
        <v>898219.68</v>
      </c>
      <c r="E407" s="183">
        <f>+'004'!D406</f>
        <v>0</v>
      </c>
      <c r="F407" s="183">
        <f>+'004'!E406</f>
        <v>8183159.3600000003</v>
      </c>
      <c r="G407" s="183">
        <f>+'004'!F406</f>
        <v>898219.68</v>
      </c>
    </row>
    <row r="408" spans="1:7" ht="15" x14ac:dyDescent="0.25">
      <c r="A408" s="167" t="str">
        <f t="shared" si="6"/>
        <v>5515005151</v>
      </c>
      <c r="B408" s="182" t="str">
        <f>+'004'!A407</f>
        <v xml:space="preserve">      5515005151  EQUIPO DE COMPUTO Y</v>
      </c>
      <c r="C408" s="183">
        <f>+'004'!B407</f>
        <v>10985279.08</v>
      </c>
      <c r="D408" s="183">
        <f>+'004'!C407</f>
        <v>1244737.3</v>
      </c>
      <c r="E408" s="183">
        <f>+'004'!D407</f>
        <v>0</v>
      </c>
      <c r="F408" s="183">
        <f>+'004'!E407</f>
        <v>12230016.380000001</v>
      </c>
      <c r="G408" s="183">
        <f>+'004'!F407</f>
        <v>1244737.3</v>
      </c>
    </row>
    <row r="409" spans="1:7" ht="15" x14ac:dyDescent="0.25">
      <c r="A409" s="167" t="str">
        <f t="shared" si="6"/>
        <v>5515005191</v>
      </c>
      <c r="B409" s="182" t="str">
        <f>+'004'!A408</f>
        <v xml:space="preserve">      5515005191  OTROS MOBILIARIOS Y</v>
      </c>
      <c r="C409" s="183">
        <f>+'004'!B408</f>
        <v>12466001.23</v>
      </c>
      <c r="D409" s="183">
        <f>+'004'!C408</f>
        <v>1346400.17</v>
      </c>
      <c r="E409" s="183">
        <f>+'004'!D408</f>
        <v>0</v>
      </c>
      <c r="F409" s="183">
        <f>+'004'!E408</f>
        <v>13812401.4</v>
      </c>
      <c r="G409" s="183">
        <f>+'004'!F408</f>
        <v>1346400.17</v>
      </c>
    </row>
    <row r="410" spans="1:7" ht="15" x14ac:dyDescent="0.25">
      <c r="A410" s="167" t="str">
        <f t="shared" si="6"/>
        <v>5515005311</v>
      </c>
      <c r="B410" s="182" t="str">
        <f>+'004'!A409</f>
        <v xml:space="preserve">      5515005311  EQUIPO MEDICO</v>
      </c>
      <c r="C410" s="183">
        <f>+'004'!B409</f>
        <v>2037.75</v>
      </c>
      <c r="D410" s="183">
        <f>+'004'!C409</f>
        <v>403.92</v>
      </c>
      <c r="E410" s="183">
        <f>+'004'!D409</f>
        <v>0</v>
      </c>
      <c r="F410" s="183">
        <f>+'004'!E409</f>
        <v>2441.67</v>
      </c>
      <c r="G410" s="183">
        <f>+'004'!F409</f>
        <v>403.92</v>
      </c>
    </row>
    <row r="411" spans="1:7" ht="15" x14ac:dyDescent="0.25">
      <c r="A411" s="167" t="str">
        <f t="shared" si="6"/>
        <v>5515005411</v>
      </c>
      <c r="B411" s="182" t="str">
        <f>+'004'!A410</f>
        <v xml:space="preserve">      5515005411  AUTOMOVILES Y CAMIONES</v>
      </c>
      <c r="C411" s="183">
        <f>+'004'!B410</f>
        <v>10454721.83</v>
      </c>
      <c r="D411" s="183">
        <f>+'004'!C410</f>
        <v>1205088.3799999999</v>
      </c>
      <c r="E411" s="183">
        <f>+'004'!D410</f>
        <v>0</v>
      </c>
      <c r="F411" s="183">
        <f>+'004'!E410</f>
        <v>11659810.210000001</v>
      </c>
      <c r="G411" s="183">
        <f>+'004'!F410</f>
        <v>1205088.3799999999</v>
      </c>
    </row>
    <row r="412" spans="1:7" ht="15" x14ac:dyDescent="0.25">
      <c r="A412" s="167" t="str">
        <f t="shared" si="6"/>
        <v>5515005491</v>
      </c>
      <c r="B412" s="182" t="str">
        <f>+'004'!A411</f>
        <v xml:space="preserve">      5515005491  OTROS EQUIPOS DE TRANSPORTE</v>
      </c>
      <c r="C412" s="183">
        <f>+'004'!B411</f>
        <v>26318.75</v>
      </c>
      <c r="D412" s="183">
        <f>+'004'!C411</f>
        <v>2343.75</v>
      </c>
      <c r="E412" s="183">
        <f>+'004'!D411</f>
        <v>0</v>
      </c>
      <c r="F412" s="183">
        <f>+'004'!E411</f>
        <v>28662.5</v>
      </c>
      <c r="G412" s="183">
        <f>+'004'!F411</f>
        <v>2343.75</v>
      </c>
    </row>
    <row r="413" spans="1:7" ht="15" x14ac:dyDescent="0.25">
      <c r="A413" s="167" t="str">
        <f t="shared" ref="A413:A416" si="7">IF(LEFT(B413,1)=" ",MID(B413,7,10),MID(B413,7,4))</f>
        <v>5515005641</v>
      </c>
      <c r="B413" s="182" t="str">
        <f>+'004'!A412</f>
        <v xml:space="preserve">      5515005641  SISTEMAS DE AIRE ACO</v>
      </c>
      <c r="C413" s="183">
        <f>+'004'!B412</f>
        <v>155786.45000000001</v>
      </c>
      <c r="D413" s="183">
        <f>+'004'!C412</f>
        <v>24376.47</v>
      </c>
      <c r="E413" s="183">
        <f>+'004'!D412</f>
        <v>0</v>
      </c>
      <c r="F413" s="183">
        <f>+'004'!E412</f>
        <v>180162.92</v>
      </c>
      <c r="G413" s="183">
        <f>+'004'!F412</f>
        <v>24376.47</v>
      </c>
    </row>
    <row r="414" spans="1:7" ht="15" x14ac:dyDescent="0.25">
      <c r="A414" s="167" t="str">
        <f t="shared" si="7"/>
        <v>5515005651</v>
      </c>
      <c r="B414" s="182" t="str">
        <f>+'004'!A413</f>
        <v xml:space="preserve">      5515005651  EQUIPO DE COMUNICACI</v>
      </c>
      <c r="C414" s="183">
        <f>+'004'!B413</f>
        <v>408479.65</v>
      </c>
      <c r="D414" s="183">
        <f>+'004'!C413</f>
        <v>48853.66</v>
      </c>
      <c r="E414" s="183">
        <f>+'004'!D413</f>
        <v>0</v>
      </c>
      <c r="F414" s="183">
        <f>+'004'!E413</f>
        <v>457333.31</v>
      </c>
      <c r="G414" s="183">
        <f>+'004'!F413</f>
        <v>48853.66</v>
      </c>
    </row>
    <row r="415" spans="1:7" ht="15" x14ac:dyDescent="0.25">
      <c r="A415" s="167" t="str">
        <f t="shared" si="7"/>
        <v>5515005661</v>
      </c>
      <c r="B415" s="182" t="str">
        <f>+'004'!A414</f>
        <v xml:space="preserve">      5515005661  EQUIPO DE GENERACION</v>
      </c>
      <c r="C415" s="183">
        <f>+'004'!B414</f>
        <v>220476.48</v>
      </c>
      <c r="D415" s="183">
        <f>+'004'!C414</f>
        <v>24497.38</v>
      </c>
      <c r="E415" s="183">
        <f>+'004'!D414</f>
        <v>0</v>
      </c>
      <c r="F415" s="183">
        <f>+'004'!E414</f>
        <v>244973.86</v>
      </c>
      <c r="G415" s="183">
        <f>+'004'!F414</f>
        <v>24497.38</v>
      </c>
    </row>
    <row r="416" spans="1:7" ht="15" x14ac:dyDescent="0.25">
      <c r="A416" s="167" t="str">
        <f t="shared" si="7"/>
        <v>5515005671</v>
      </c>
      <c r="B416" s="182" t="str">
        <f>+'004'!A415</f>
        <v xml:space="preserve">      5515005671  HERRAMIENTAS Y MAQUI</v>
      </c>
      <c r="C416" s="183">
        <f>+'004'!B415</f>
        <v>24184.48</v>
      </c>
      <c r="D416" s="183">
        <f>+'004'!C415</f>
        <v>2575.42</v>
      </c>
      <c r="E416" s="183">
        <f>+'004'!D415</f>
        <v>0</v>
      </c>
      <c r="F416" s="183">
        <f>+'004'!E415</f>
        <v>26759.9</v>
      </c>
      <c r="G416" s="183">
        <f>+'004'!F415</f>
        <v>2575.42</v>
      </c>
    </row>
    <row r="417" spans="1:7" ht="15" x14ac:dyDescent="0.25">
      <c r="A417" s="167" t="str">
        <f t="shared" ref="A417:A418" si="8">IF(LEFT(B417,1)=" ",MID(B417,7,10),MID(B417,7,4))</f>
        <v>5517</v>
      </c>
      <c r="B417" s="182" t="str">
        <f>+'004'!A416</f>
        <v>*     5517     Am. de Activos Intangibles</v>
      </c>
      <c r="C417" s="183">
        <f>+'004'!B416</f>
        <v>1133280.08</v>
      </c>
      <c r="D417" s="183">
        <f>+'004'!C416</f>
        <v>118759.35</v>
      </c>
      <c r="E417" s="183">
        <f>+'004'!D416</f>
        <v>0</v>
      </c>
      <c r="F417" s="183">
        <f>+'004'!E416</f>
        <v>1252039.43</v>
      </c>
      <c r="G417" s="183">
        <f>+'004'!F416</f>
        <v>118759.35</v>
      </c>
    </row>
    <row r="418" spans="1:7" ht="15" x14ac:dyDescent="0.25">
      <c r="A418" s="167" t="str">
        <f t="shared" si="8"/>
        <v>5517005971</v>
      </c>
      <c r="B418" s="182" t="str">
        <f>+'004'!A417</f>
        <v xml:space="preserve">      5517005971  LICENCIAS INFORMATIC</v>
      </c>
      <c r="C418" s="183">
        <f>+'004'!B417</f>
        <v>1133280.08</v>
      </c>
      <c r="D418" s="183">
        <f>+'004'!C417</f>
        <v>118759.35</v>
      </c>
      <c r="E418" s="183">
        <f>+'004'!D417</f>
        <v>0</v>
      </c>
      <c r="F418" s="183">
        <f>+'004'!E417</f>
        <v>1252039.43</v>
      </c>
      <c r="G418" s="183">
        <f>+'004'!F417</f>
        <v>118759.35</v>
      </c>
    </row>
    <row r="419" spans="1:7" ht="15" x14ac:dyDescent="0.25">
      <c r="A419" s="167" t="str">
        <f t="shared" ref="A419:A423" si="9">IF(LEFT(B419,1)=" ",MID(B419,7,10),MID(B419,7,4))</f>
        <v>5590</v>
      </c>
      <c r="B419" s="182" t="str">
        <f>+'004'!A418</f>
        <v>**    5590     Otros Gastos</v>
      </c>
      <c r="C419" s="183">
        <f>+'004'!B418</f>
        <v>321483.92</v>
      </c>
      <c r="D419" s="183">
        <f>+'004'!C418</f>
        <v>21055.29</v>
      </c>
      <c r="E419" s="183">
        <f>+'004'!D418</f>
        <v>-26550.47</v>
      </c>
      <c r="F419" s="183">
        <f>+'004'!E418</f>
        <v>315988.74</v>
      </c>
      <c r="G419" s="183">
        <f>+'004'!F418</f>
        <v>-5495.18</v>
      </c>
    </row>
    <row r="420" spans="1:7" ht="15" x14ac:dyDescent="0.25">
      <c r="A420" s="167" t="str">
        <f t="shared" si="9"/>
        <v>5594</v>
      </c>
      <c r="B420" s="182" t="str">
        <f>+'004'!A419</f>
        <v>*     5594 Dif. por Tipo de cambio Neg.</v>
      </c>
      <c r="C420" s="183">
        <f>+'004'!B419</f>
        <v>26550.47</v>
      </c>
      <c r="D420" s="183">
        <f>+'004'!C419</f>
        <v>21055.119999999999</v>
      </c>
      <c r="E420" s="183">
        <f>+'004'!D419</f>
        <v>-26550.47</v>
      </c>
      <c r="F420" s="183">
        <f>+'004'!E419</f>
        <v>21055.119999999999</v>
      </c>
      <c r="G420" s="183">
        <f>+'004'!F419</f>
        <v>-5495.35</v>
      </c>
    </row>
    <row r="421" spans="1:7" ht="15" x14ac:dyDescent="0.25">
      <c r="A421" s="167" t="str">
        <f t="shared" si="9"/>
        <v>5594003416</v>
      </c>
      <c r="B421" s="182" t="str">
        <f>+'004'!A420</f>
        <v xml:space="preserve">      5594003416  REVALUACIÓN CAMBIARI</v>
      </c>
      <c r="C421" s="183">
        <f>+'004'!B420</f>
        <v>26550.47</v>
      </c>
      <c r="D421" s="183">
        <f>+'004'!C420</f>
        <v>21055.119999999999</v>
      </c>
      <c r="E421" s="183">
        <f>+'004'!D420</f>
        <v>-26550.47</v>
      </c>
      <c r="F421" s="183">
        <f>+'004'!E420</f>
        <v>21055.119999999999</v>
      </c>
      <c r="G421" s="183">
        <f>+'004'!F420</f>
        <v>-5495.35</v>
      </c>
    </row>
    <row r="422" spans="1:7" ht="15" x14ac:dyDescent="0.25">
      <c r="A422" s="167" t="str">
        <f t="shared" si="9"/>
        <v>5599</v>
      </c>
      <c r="B422" s="182" t="str">
        <f>+'004'!A421</f>
        <v>*     5599       Otros Gastos Varios</v>
      </c>
      <c r="C422" s="183">
        <f>+'004'!B421</f>
        <v>294933.45</v>
      </c>
      <c r="D422" s="183">
        <f>+'004'!C421</f>
        <v>0.17</v>
      </c>
      <c r="E422" s="183">
        <f>+'004'!D421</f>
        <v>0</v>
      </c>
      <c r="F422" s="183">
        <f>+'004'!E421</f>
        <v>294933.62</v>
      </c>
      <c r="G422" s="183">
        <f>+'004'!F421</f>
        <v>0.17</v>
      </c>
    </row>
    <row r="423" spans="1:7" ht="15" x14ac:dyDescent="0.25">
      <c r="A423" s="167" t="str">
        <f t="shared" si="9"/>
        <v>5599000001</v>
      </c>
      <c r="B423" s="182" t="str">
        <f>+'004'!A422</f>
        <v xml:space="preserve">      5599000001  OTROS GASTOS</v>
      </c>
      <c r="C423" s="183">
        <f>+'004'!B422</f>
        <v>294933.45</v>
      </c>
      <c r="D423" s="183">
        <f>+'004'!C422</f>
        <v>0.17</v>
      </c>
      <c r="E423" s="183">
        <f>+'004'!D422</f>
        <v>0</v>
      </c>
      <c r="F423" s="183">
        <f>+'004'!E422</f>
        <v>294933.62</v>
      </c>
      <c r="G423" s="183">
        <f>+'004'!F422</f>
        <v>0.17</v>
      </c>
    </row>
    <row r="424" spans="1:7" ht="15" x14ac:dyDescent="0.25">
      <c r="A424" s="167"/>
      <c r="B424" s="182"/>
      <c r="C424" s="183"/>
      <c r="D424" s="183"/>
      <c r="E424" s="183"/>
      <c r="F424" s="183"/>
      <c r="G424" s="183"/>
    </row>
    <row r="425" spans="1:7" ht="15" x14ac:dyDescent="0.25">
      <c r="A425" s="167"/>
      <c r="B425" s="182"/>
      <c r="C425" s="183"/>
      <c r="D425" s="183"/>
      <c r="E425" s="183"/>
      <c r="F425" s="183"/>
      <c r="G425" s="183"/>
    </row>
    <row r="426" spans="1:7" ht="15" x14ac:dyDescent="0.25">
      <c r="A426" s="167"/>
      <c r="B426" s="182"/>
      <c r="C426" s="183"/>
      <c r="D426" s="183"/>
      <c r="E426" s="183"/>
      <c r="F426" s="183"/>
      <c r="G426" s="183"/>
    </row>
    <row r="427" spans="1:7" ht="15" x14ac:dyDescent="0.25">
      <c r="A427" s="167"/>
      <c r="B427" s="182"/>
      <c r="C427" s="183"/>
      <c r="D427" s="183"/>
      <c r="E427" s="183"/>
      <c r="F427" s="183"/>
      <c r="G427" s="183"/>
    </row>
    <row r="428" spans="1:7" ht="15" x14ac:dyDescent="0.25">
      <c r="A428" s="167"/>
      <c r="B428" s="182"/>
      <c r="C428" s="183"/>
      <c r="D428" s="183"/>
      <c r="E428" s="183"/>
      <c r="F428" s="183"/>
      <c r="G428" s="183"/>
    </row>
    <row r="429" spans="1:7" ht="15" x14ac:dyDescent="0.25">
      <c r="A429" s="167"/>
      <c r="B429" s="182"/>
      <c r="C429" s="183"/>
      <c r="D429" s="183"/>
      <c r="E429" s="183"/>
      <c r="F429" s="183"/>
      <c r="G429" s="183"/>
    </row>
    <row r="430" spans="1:7" ht="15" x14ac:dyDescent="0.25">
      <c r="A430" s="167"/>
      <c r="B430" s="182"/>
      <c r="C430" s="183"/>
      <c r="D430" s="183"/>
      <c r="E430" s="183"/>
      <c r="F430" s="183"/>
      <c r="G430" s="183"/>
    </row>
    <row r="431" spans="1:7" ht="15" x14ac:dyDescent="0.25">
      <c r="A431" s="167"/>
      <c r="B431" s="182"/>
      <c r="C431" s="183"/>
      <c r="D431" s="183"/>
      <c r="E431" s="183"/>
      <c r="F431" s="183"/>
      <c r="G431" s="183"/>
    </row>
  </sheetData>
  <sheetProtection insertRows="0" deleteRows="0" autoFilter="0"/>
  <mergeCells count="1">
    <mergeCell ref="A1:G1"/>
  </mergeCells>
  <dataValidations count="7">
    <dataValidation allowBlank="1" showInputMessage="1" showErrorMessage="1" prompt="Es la diferencia entre el cargo y el abono."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27 JC65527 SY65527 ACU65527 AMQ65527 AWM65527 BGI65527 BQE65527 CAA65527 CJW65527 CTS65527 DDO65527 DNK65527 DXG65527 EHC65527 EQY65527 FAU65527 FKQ65527 FUM65527 GEI65527 GOE65527 GYA65527 HHW65527 HRS65527 IBO65527 ILK65527 IVG65527 JFC65527 JOY65527 JYU65527 KIQ65527 KSM65527 LCI65527 LME65527 LWA65527 MFW65527 MPS65527 MZO65527 NJK65527 NTG65527 ODC65527 OMY65527 OWU65527 PGQ65527 PQM65527 QAI65527 QKE65527 QUA65527 RDW65527 RNS65527 RXO65527 SHK65527 SRG65527 TBC65527 TKY65527 TUU65527 UEQ65527 UOM65527 UYI65527 VIE65527 VSA65527 WBW65527 WLS65527 WVO65527 G131063 JC131063 SY131063 ACU131063 AMQ131063 AWM131063 BGI131063 BQE131063 CAA131063 CJW131063 CTS131063 DDO131063 DNK131063 DXG131063 EHC131063 EQY131063 FAU131063 FKQ131063 FUM131063 GEI131063 GOE131063 GYA131063 HHW131063 HRS131063 IBO131063 ILK131063 IVG131063 JFC131063 JOY131063 JYU131063 KIQ131063 KSM131063 LCI131063 LME131063 LWA131063 MFW131063 MPS131063 MZO131063 NJK131063 NTG131063 ODC131063 OMY131063 OWU131063 PGQ131063 PQM131063 QAI131063 QKE131063 QUA131063 RDW131063 RNS131063 RXO131063 SHK131063 SRG131063 TBC131063 TKY131063 TUU131063 UEQ131063 UOM131063 UYI131063 VIE131063 VSA131063 WBW131063 WLS131063 WVO131063 G196599 JC196599 SY196599 ACU196599 AMQ196599 AWM196599 BGI196599 BQE196599 CAA196599 CJW196599 CTS196599 DDO196599 DNK196599 DXG196599 EHC196599 EQY196599 FAU196599 FKQ196599 FUM196599 GEI196599 GOE196599 GYA196599 HHW196599 HRS196599 IBO196599 ILK196599 IVG196599 JFC196599 JOY196599 JYU196599 KIQ196599 KSM196599 LCI196599 LME196599 LWA196599 MFW196599 MPS196599 MZO196599 NJK196599 NTG196599 ODC196599 OMY196599 OWU196599 PGQ196599 PQM196599 QAI196599 QKE196599 QUA196599 RDW196599 RNS196599 RXO196599 SHK196599 SRG196599 TBC196599 TKY196599 TUU196599 UEQ196599 UOM196599 UYI196599 VIE196599 VSA196599 WBW196599 WLS196599 WVO196599 G262135 JC262135 SY262135 ACU262135 AMQ262135 AWM262135 BGI262135 BQE262135 CAA262135 CJW262135 CTS262135 DDO262135 DNK262135 DXG262135 EHC262135 EQY262135 FAU262135 FKQ262135 FUM262135 GEI262135 GOE262135 GYA262135 HHW262135 HRS262135 IBO262135 ILK262135 IVG262135 JFC262135 JOY262135 JYU262135 KIQ262135 KSM262135 LCI262135 LME262135 LWA262135 MFW262135 MPS262135 MZO262135 NJK262135 NTG262135 ODC262135 OMY262135 OWU262135 PGQ262135 PQM262135 QAI262135 QKE262135 QUA262135 RDW262135 RNS262135 RXO262135 SHK262135 SRG262135 TBC262135 TKY262135 TUU262135 UEQ262135 UOM262135 UYI262135 VIE262135 VSA262135 WBW262135 WLS262135 WVO262135 G327671 JC327671 SY327671 ACU327671 AMQ327671 AWM327671 BGI327671 BQE327671 CAA327671 CJW327671 CTS327671 DDO327671 DNK327671 DXG327671 EHC327671 EQY327671 FAU327671 FKQ327671 FUM327671 GEI327671 GOE327671 GYA327671 HHW327671 HRS327671 IBO327671 ILK327671 IVG327671 JFC327671 JOY327671 JYU327671 KIQ327671 KSM327671 LCI327671 LME327671 LWA327671 MFW327671 MPS327671 MZO327671 NJK327671 NTG327671 ODC327671 OMY327671 OWU327671 PGQ327671 PQM327671 QAI327671 QKE327671 QUA327671 RDW327671 RNS327671 RXO327671 SHK327671 SRG327671 TBC327671 TKY327671 TUU327671 UEQ327671 UOM327671 UYI327671 VIE327671 VSA327671 WBW327671 WLS327671 WVO327671 G393207 JC393207 SY393207 ACU393207 AMQ393207 AWM393207 BGI393207 BQE393207 CAA393207 CJW393207 CTS393207 DDO393207 DNK393207 DXG393207 EHC393207 EQY393207 FAU393207 FKQ393207 FUM393207 GEI393207 GOE393207 GYA393207 HHW393207 HRS393207 IBO393207 ILK393207 IVG393207 JFC393207 JOY393207 JYU393207 KIQ393207 KSM393207 LCI393207 LME393207 LWA393207 MFW393207 MPS393207 MZO393207 NJK393207 NTG393207 ODC393207 OMY393207 OWU393207 PGQ393207 PQM393207 QAI393207 QKE393207 QUA393207 RDW393207 RNS393207 RXO393207 SHK393207 SRG393207 TBC393207 TKY393207 TUU393207 UEQ393207 UOM393207 UYI393207 VIE393207 VSA393207 WBW393207 WLS393207 WVO393207 G458743 JC458743 SY458743 ACU458743 AMQ458743 AWM458743 BGI458743 BQE458743 CAA458743 CJW458743 CTS458743 DDO458743 DNK458743 DXG458743 EHC458743 EQY458743 FAU458743 FKQ458743 FUM458743 GEI458743 GOE458743 GYA458743 HHW458743 HRS458743 IBO458743 ILK458743 IVG458743 JFC458743 JOY458743 JYU458743 KIQ458743 KSM458743 LCI458743 LME458743 LWA458743 MFW458743 MPS458743 MZO458743 NJK458743 NTG458743 ODC458743 OMY458743 OWU458743 PGQ458743 PQM458743 QAI458743 QKE458743 QUA458743 RDW458743 RNS458743 RXO458743 SHK458743 SRG458743 TBC458743 TKY458743 TUU458743 UEQ458743 UOM458743 UYI458743 VIE458743 VSA458743 WBW458743 WLS458743 WVO458743 G524279 JC524279 SY524279 ACU524279 AMQ524279 AWM524279 BGI524279 BQE524279 CAA524279 CJW524279 CTS524279 DDO524279 DNK524279 DXG524279 EHC524279 EQY524279 FAU524279 FKQ524279 FUM524279 GEI524279 GOE524279 GYA524279 HHW524279 HRS524279 IBO524279 ILK524279 IVG524279 JFC524279 JOY524279 JYU524279 KIQ524279 KSM524279 LCI524279 LME524279 LWA524279 MFW524279 MPS524279 MZO524279 NJK524279 NTG524279 ODC524279 OMY524279 OWU524279 PGQ524279 PQM524279 QAI524279 QKE524279 QUA524279 RDW524279 RNS524279 RXO524279 SHK524279 SRG524279 TBC524279 TKY524279 TUU524279 UEQ524279 UOM524279 UYI524279 VIE524279 VSA524279 WBW524279 WLS524279 WVO524279 G589815 JC589815 SY589815 ACU589815 AMQ589815 AWM589815 BGI589815 BQE589815 CAA589815 CJW589815 CTS589815 DDO589815 DNK589815 DXG589815 EHC589815 EQY589815 FAU589815 FKQ589815 FUM589815 GEI589815 GOE589815 GYA589815 HHW589815 HRS589815 IBO589815 ILK589815 IVG589815 JFC589815 JOY589815 JYU589815 KIQ589815 KSM589815 LCI589815 LME589815 LWA589815 MFW589815 MPS589815 MZO589815 NJK589815 NTG589815 ODC589815 OMY589815 OWU589815 PGQ589815 PQM589815 QAI589815 QKE589815 QUA589815 RDW589815 RNS589815 RXO589815 SHK589815 SRG589815 TBC589815 TKY589815 TUU589815 UEQ589815 UOM589815 UYI589815 VIE589815 VSA589815 WBW589815 WLS589815 WVO589815 G655351 JC655351 SY655351 ACU655351 AMQ655351 AWM655351 BGI655351 BQE655351 CAA655351 CJW655351 CTS655351 DDO655351 DNK655351 DXG655351 EHC655351 EQY655351 FAU655351 FKQ655351 FUM655351 GEI655351 GOE655351 GYA655351 HHW655351 HRS655351 IBO655351 ILK655351 IVG655351 JFC655351 JOY655351 JYU655351 KIQ655351 KSM655351 LCI655351 LME655351 LWA655351 MFW655351 MPS655351 MZO655351 NJK655351 NTG655351 ODC655351 OMY655351 OWU655351 PGQ655351 PQM655351 QAI655351 QKE655351 QUA655351 RDW655351 RNS655351 RXO655351 SHK655351 SRG655351 TBC655351 TKY655351 TUU655351 UEQ655351 UOM655351 UYI655351 VIE655351 VSA655351 WBW655351 WLS655351 WVO655351 G720887 JC720887 SY720887 ACU720887 AMQ720887 AWM720887 BGI720887 BQE720887 CAA720887 CJW720887 CTS720887 DDO720887 DNK720887 DXG720887 EHC720887 EQY720887 FAU720887 FKQ720887 FUM720887 GEI720887 GOE720887 GYA720887 HHW720887 HRS720887 IBO720887 ILK720887 IVG720887 JFC720887 JOY720887 JYU720887 KIQ720887 KSM720887 LCI720887 LME720887 LWA720887 MFW720887 MPS720887 MZO720887 NJK720887 NTG720887 ODC720887 OMY720887 OWU720887 PGQ720887 PQM720887 QAI720887 QKE720887 QUA720887 RDW720887 RNS720887 RXO720887 SHK720887 SRG720887 TBC720887 TKY720887 TUU720887 UEQ720887 UOM720887 UYI720887 VIE720887 VSA720887 WBW720887 WLS720887 WVO720887 G786423 JC786423 SY786423 ACU786423 AMQ786423 AWM786423 BGI786423 BQE786423 CAA786423 CJW786423 CTS786423 DDO786423 DNK786423 DXG786423 EHC786423 EQY786423 FAU786423 FKQ786423 FUM786423 GEI786423 GOE786423 GYA786423 HHW786423 HRS786423 IBO786423 ILK786423 IVG786423 JFC786423 JOY786423 JYU786423 KIQ786423 KSM786423 LCI786423 LME786423 LWA786423 MFW786423 MPS786423 MZO786423 NJK786423 NTG786423 ODC786423 OMY786423 OWU786423 PGQ786423 PQM786423 QAI786423 QKE786423 QUA786423 RDW786423 RNS786423 RXO786423 SHK786423 SRG786423 TBC786423 TKY786423 TUU786423 UEQ786423 UOM786423 UYI786423 VIE786423 VSA786423 WBW786423 WLS786423 WVO786423 G851959 JC851959 SY851959 ACU851959 AMQ851959 AWM851959 BGI851959 BQE851959 CAA851959 CJW851959 CTS851959 DDO851959 DNK851959 DXG851959 EHC851959 EQY851959 FAU851959 FKQ851959 FUM851959 GEI851959 GOE851959 GYA851959 HHW851959 HRS851959 IBO851959 ILK851959 IVG851959 JFC851959 JOY851959 JYU851959 KIQ851959 KSM851959 LCI851959 LME851959 LWA851959 MFW851959 MPS851959 MZO851959 NJK851959 NTG851959 ODC851959 OMY851959 OWU851959 PGQ851959 PQM851959 QAI851959 QKE851959 QUA851959 RDW851959 RNS851959 RXO851959 SHK851959 SRG851959 TBC851959 TKY851959 TUU851959 UEQ851959 UOM851959 UYI851959 VIE851959 VSA851959 WBW851959 WLS851959 WVO851959 G917495 JC917495 SY917495 ACU917495 AMQ917495 AWM917495 BGI917495 BQE917495 CAA917495 CJW917495 CTS917495 DDO917495 DNK917495 DXG917495 EHC917495 EQY917495 FAU917495 FKQ917495 FUM917495 GEI917495 GOE917495 GYA917495 HHW917495 HRS917495 IBO917495 ILK917495 IVG917495 JFC917495 JOY917495 JYU917495 KIQ917495 KSM917495 LCI917495 LME917495 LWA917495 MFW917495 MPS917495 MZO917495 NJK917495 NTG917495 ODC917495 OMY917495 OWU917495 PGQ917495 PQM917495 QAI917495 QKE917495 QUA917495 RDW917495 RNS917495 RXO917495 SHK917495 SRG917495 TBC917495 TKY917495 TUU917495 UEQ917495 UOM917495 UYI917495 VIE917495 VSA917495 WBW917495 WLS917495 WVO917495 G983031 JC983031 SY983031 ACU983031 AMQ983031 AWM983031 BGI983031 BQE983031 CAA983031 CJW983031 CTS983031 DDO983031 DNK983031 DXG983031 EHC983031 EQY983031 FAU983031 FKQ983031 FUM983031 GEI983031 GOE983031 GYA983031 HHW983031 HRS983031 IBO983031 ILK983031 IVG983031 JFC983031 JOY983031 JYU983031 KIQ983031 KSM983031 LCI983031 LME983031 LWA983031 MFW983031 MPS983031 MZO983031 NJK983031 NTG983031 ODC983031 OMY983031 OWU983031 PGQ983031 PQM983031 QAI983031 QKE983031 QUA983031 RDW983031 RNS983031 RXO983031 SHK983031 SRG983031 TBC983031 TKY983031 TUU983031 UEQ983031 UOM983031 UYI983031 VIE983031 VSA983031 WBW983031 WLS983031 WVO983031"/>
    <dataValidation allowBlank="1" showInputMessage="1" showErrorMessage="1" prompt="Saldo final del mes."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27 JB65527 SX65527 ACT65527 AMP65527 AWL65527 BGH65527 BQD65527 BZZ65527 CJV65527 CTR65527 DDN65527 DNJ65527 DXF65527 EHB65527 EQX65527 FAT65527 FKP65527 FUL65527 GEH65527 GOD65527 GXZ65527 HHV65527 HRR65527 IBN65527 ILJ65527 IVF65527 JFB65527 JOX65527 JYT65527 KIP65527 KSL65527 LCH65527 LMD65527 LVZ65527 MFV65527 MPR65527 MZN65527 NJJ65527 NTF65527 ODB65527 OMX65527 OWT65527 PGP65527 PQL65527 QAH65527 QKD65527 QTZ65527 RDV65527 RNR65527 RXN65527 SHJ65527 SRF65527 TBB65527 TKX65527 TUT65527 UEP65527 UOL65527 UYH65527 VID65527 VRZ65527 WBV65527 WLR65527 WVN65527 F131063 JB131063 SX131063 ACT131063 AMP131063 AWL131063 BGH131063 BQD131063 BZZ131063 CJV131063 CTR131063 DDN131063 DNJ131063 DXF131063 EHB131063 EQX131063 FAT131063 FKP131063 FUL131063 GEH131063 GOD131063 GXZ131063 HHV131063 HRR131063 IBN131063 ILJ131063 IVF131063 JFB131063 JOX131063 JYT131063 KIP131063 KSL131063 LCH131063 LMD131063 LVZ131063 MFV131063 MPR131063 MZN131063 NJJ131063 NTF131063 ODB131063 OMX131063 OWT131063 PGP131063 PQL131063 QAH131063 QKD131063 QTZ131063 RDV131063 RNR131063 RXN131063 SHJ131063 SRF131063 TBB131063 TKX131063 TUT131063 UEP131063 UOL131063 UYH131063 VID131063 VRZ131063 WBV131063 WLR131063 WVN131063 F196599 JB196599 SX196599 ACT196599 AMP196599 AWL196599 BGH196599 BQD196599 BZZ196599 CJV196599 CTR196599 DDN196599 DNJ196599 DXF196599 EHB196599 EQX196599 FAT196599 FKP196599 FUL196599 GEH196599 GOD196599 GXZ196599 HHV196599 HRR196599 IBN196599 ILJ196599 IVF196599 JFB196599 JOX196599 JYT196599 KIP196599 KSL196599 LCH196599 LMD196599 LVZ196599 MFV196599 MPR196599 MZN196599 NJJ196599 NTF196599 ODB196599 OMX196599 OWT196599 PGP196599 PQL196599 QAH196599 QKD196599 QTZ196599 RDV196599 RNR196599 RXN196599 SHJ196599 SRF196599 TBB196599 TKX196599 TUT196599 UEP196599 UOL196599 UYH196599 VID196599 VRZ196599 WBV196599 WLR196599 WVN196599 F262135 JB262135 SX262135 ACT262135 AMP262135 AWL262135 BGH262135 BQD262135 BZZ262135 CJV262135 CTR262135 DDN262135 DNJ262135 DXF262135 EHB262135 EQX262135 FAT262135 FKP262135 FUL262135 GEH262135 GOD262135 GXZ262135 HHV262135 HRR262135 IBN262135 ILJ262135 IVF262135 JFB262135 JOX262135 JYT262135 KIP262135 KSL262135 LCH262135 LMD262135 LVZ262135 MFV262135 MPR262135 MZN262135 NJJ262135 NTF262135 ODB262135 OMX262135 OWT262135 PGP262135 PQL262135 QAH262135 QKD262135 QTZ262135 RDV262135 RNR262135 RXN262135 SHJ262135 SRF262135 TBB262135 TKX262135 TUT262135 UEP262135 UOL262135 UYH262135 VID262135 VRZ262135 WBV262135 WLR262135 WVN262135 F327671 JB327671 SX327671 ACT327671 AMP327671 AWL327671 BGH327671 BQD327671 BZZ327671 CJV327671 CTR327671 DDN327671 DNJ327671 DXF327671 EHB327671 EQX327671 FAT327671 FKP327671 FUL327671 GEH327671 GOD327671 GXZ327671 HHV327671 HRR327671 IBN327671 ILJ327671 IVF327671 JFB327671 JOX327671 JYT327671 KIP327671 KSL327671 LCH327671 LMD327671 LVZ327671 MFV327671 MPR327671 MZN327671 NJJ327671 NTF327671 ODB327671 OMX327671 OWT327671 PGP327671 PQL327671 QAH327671 QKD327671 QTZ327671 RDV327671 RNR327671 RXN327671 SHJ327671 SRF327671 TBB327671 TKX327671 TUT327671 UEP327671 UOL327671 UYH327671 VID327671 VRZ327671 WBV327671 WLR327671 WVN327671 F393207 JB393207 SX393207 ACT393207 AMP393207 AWL393207 BGH393207 BQD393207 BZZ393207 CJV393207 CTR393207 DDN393207 DNJ393207 DXF393207 EHB393207 EQX393207 FAT393207 FKP393207 FUL393207 GEH393207 GOD393207 GXZ393207 HHV393207 HRR393207 IBN393207 ILJ393207 IVF393207 JFB393207 JOX393207 JYT393207 KIP393207 KSL393207 LCH393207 LMD393207 LVZ393207 MFV393207 MPR393207 MZN393207 NJJ393207 NTF393207 ODB393207 OMX393207 OWT393207 PGP393207 PQL393207 QAH393207 QKD393207 QTZ393207 RDV393207 RNR393207 RXN393207 SHJ393207 SRF393207 TBB393207 TKX393207 TUT393207 UEP393207 UOL393207 UYH393207 VID393207 VRZ393207 WBV393207 WLR393207 WVN393207 F458743 JB458743 SX458743 ACT458743 AMP458743 AWL458743 BGH458743 BQD458743 BZZ458743 CJV458743 CTR458743 DDN458743 DNJ458743 DXF458743 EHB458743 EQX458743 FAT458743 FKP458743 FUL458743 GEH458743 GOD458743 GXZ458743 HHV458743 HRR458743 IBN458743 ILJ458743 IVF458743 JFB458743 JOX458743 JYT458743 KIP458743 KSL458743 LCH458743 LMD458743 LVZ458743 MFV458743 MPR458743 MZN458743 NJJ458743 NTF458743 ODB458743 OMX458743 OWT458743 PGP458743 PQL458743 QAH458743 QKD458743 QTZ458743 RDV458743 RNR458743 RXN458743 SHJ458743 SRF458743 TBB458743 TKX458743 TUT458743 UEP458743 UOL458743 UYH458743 VID458743 VRZ458743 WBV458743 WLR458743 WVN458743 F524279 JB524279 SX524279 ACT524279 AMP524279 AWL524279 BGH524279 BQD524279 BZZ524279 CJV524279 CTR524279 DDN524279 DNJ524279 DXF524279 EHB524279 EQX524279 FAT524279 FKP524279 FUL524279 GEH524279 GOD524279 GXZ524279 HHV524279 HRR524279 IBN524279 ILJ524279 IVF524279 JFB524279 JOX524279 JYT524279 KIP524279 KSL524279 LCH524279 LMD524279 LVZ524279 MFV524279 MPR524279 MZN524279 NJJ524279 NTF524279 ODB524279 OMX524279 OWT524279 PGP524279 PQL524279 QAH524279 QKD524279 QTZ524279 RDV524279 RNR524279 RXN524279 SHJ524279 SRF524279 TBB524279 TKX524279 TUT524279 UEP524279 UOL524279 UYH524279 VID524279 VRZ524279 WBV524279 WLR524279 WVN524279 F589815 JB589815 SX589815 ACT589815 AMP589815 AWL589815 BGH589815 BQD589815 BZZ589815 CJV589815 CTR589815 DDN589815 DNJ589815 DXF589815 EHB589815 EQX589815 FAT589815 FKP589815 FUL589815 GEH589815 GOD589815 GXZ589815 HHV589815 HRR589815 IBN589815 ILJ589815 IVF589815 JFB589815 JOX589815 JYT589815 KIP589815 KSL589815 LCH589815 LMD589815 LVZ589815 MFV589815 MPR589815 MZN589815 NJJ589815 NTF589815 ODB589815 OMX589815 OWT589815 PGP589815 PQL589815 QAH589815 QKD589815 QTZ589815 RDV589815 RNR589815 RXN589815 SHJ589815 SRF589815 TBB589815 TKX589815 TUT589815 UEP589815 UOL589815 UYH589815 VID589815 VRZ589815 WBV589815 WLR589815 WVN589815 F655351 JB655351 SX655351 ACT655351 AMP655351 AWL655351 BGH655351 BQD655351 BZZ655351 CJV655351 CTR655351 DDN655351 DNJ655351 DXF655351 EHB655351 EQX655351 FAT655351 FKP655351 FUL655351 GEH655351 GOD655351 GXZ655351 HHV655351 HRR655351 IBN655351 ILJ655351 IVF655351 JFB655351 JOX655351 JYT655351 KIP655351 KSL655351 LCH655351 LMD655351 LVZ655351 MFV655351 MPR655351 MZN655351 NJJ655351 NTF655351 ODB655351 OMX655351 OWT655351 PGP655351 PQL655351 QAH655351 QKD655351 QTZ655351 RDV655351 RNR655351 RXN655351 SHJ655351 SRF655351 TBB655351 TKX655351 TUT655351 UEP655351 UOL655351 UYH655351 VID655351 VRZ655351 WBV655351 WLR655351 WVN655351 F720887 JB720887 SX720887 ACT720887 AMP720887 AWL720887 BGH720887 BQD720887 BZZ720887 CJV720887 CTR720887 DDN720887 DNJ720887 DXF720887 EHB720887 EQX720887 FAT720887 FKP720887 FUL720887 GEH720887 GOD720887 GXZ720887 HHV720887 HRR720887 IBN720887 ILJ720887 IVF720887 JFB720887 JOX720887 JYT720887 KIP720887 KSL720887 LCH720887 LMD720887 LVZ720887 MFV720887 MPR720887 MZN720887 NJJ720887 NTF720887 ODB720887 OMX720887 OWT720887 PGP720887 PQL720887 QAH720887 QKD720887 QTZ720887 RDV720887 RNR720887 RXN720887 SHJ720887 SRF720887 TBB720887 TKX720887 TUT720887 UEP720887 UOL720887 UYH720887 VID720887 VRZ720887 WBV720887 WLR720887 WVN720887 F786423 JB786423 SX786423 ACT786423 AMP786423 AWL786423 BGH786423 BQD786423 BZZ786423 CJV786423 CTR786423 DDN786423 DNJ786423 DXF786423 EHB786423 EQX786423 FAT786423 FKP786423 FUL786423 GEH786423 GOD786423 GXZ786423 HHV786423 HRR786423 IBN786423 ILJ786423 IVF786423 JFB786423 JOX786423 JYT786423 KIP786423 KSL786423 LCH786423 LMD786423 LVZ786423 MFV786423 MPR786423 MZN786423 NJJ786423 NTF786423 ODB786423 OMX786423 OWT786423 PGP786423 PQL786423 QAH786423 QKD786423 QTZ786423 RDV786423 RNR786423 RXN786423 SHJ786423 SRF786423 TBB786423 TKX786423 TUT786423 UEP786423 UOL786423 UYH786423 VID786423 VRZ786423 WBV786423 WLR786423 WVN786423 F851959 JB851959 SX851959 ACT851959 AMP851959 AWL851959 BGH851959 BQD851959 BZZ851959 CJV851959 CTR851959 DDN851959 DNJ851959 DXF851959 EHB851959 EQX851959 FAT851959 FKP851959 FUL851959 GEH851959 GOD851959 GXZ851959 HHV851959 HRR851959 IBN851959 ILJ851959 IVF851959 JFB851959 JOX851959 JYT851959 KIP851959 KSL851959 LCH851959 LMD851959 LVZ851959 MFV851959 MPR851959 MZN851959 NJJ851959 NTF851959 ODB851959 OMX851959 OWT851959 PGP851959 PQL851959 QAH851959 QKD851959 QTZ851959 RDV851959 RNR851959 RXN851959 SHJ851959 SRF851959 TBB851959 TKX851959 TUT851959 UEP851959 UOL851959 UYH851959 VID851959 VRZ851959 WBV851959 WLR851959 WVN851959 F917495 JB917495 SX917495 ACT917495 AMP917495 AWL917495 BGH917495 BQD917495 BZZ917495 CJV917495 CTR917495 DDN917495 DNJ917495 DXF917495 EHB917495 EQX917495 FAT917495 FKP917495 FUL917495 GEH917495 GOD917495 GXZ917495 HHV917495 HRR917495 IBN917495 ILJ917495 IVF917495 JFB917495 JOX917495 JYT917495 KIP917495 KSL917495 LCH917495 LMD917495 LVZ917495 MFV917495 MPR917495 MZN917495 NJJ917495 NTF917495 ODB917495 OMX917495 OWT917495 PGP917495 PQL917495 QAH917495 QKD917495 QTZ917495 RDV917495 RNR917495 RXN917495 SHJ917495 SRF917495 TBB917495 TKX917495 TUT917495 UEP917495 UOL917495 UYH917495 VID917495 VRZ917495 WBV917495 WLR917495 WVN917495 F983031 JB983031 SX983031 ACT983031 AMP983031 AWL983031 BGH983031 BQD983031 BZZ983031 CJV983031 CTR983031 DDN983031 DNJ983031 DXF983031 EHB983031 EQX983031 FAT983031 FKP983031 FUL983031 GEH983031 GOD983031 GXZ983031 HHV983031 HRR983031 IBN983031 ILJ983031 IVF983031 JFB983031 JOX983031 JYT983031 KIP983031 KSL983031 LCH983031 LMD983031 LVZ983031 MFV983031 MPR983031 MZN983031 NJJ983031 NTF983031 ODB983031 OMX983031 OWT983031 PGP983031 PQL983031 QAH983031 QKD983031 QTZ983031 RDV983031 RNR983031 RXN983031 SHJ983031 SRF983031 TBB983031 TKX983031 TUT983031 UEP983031 UOL983031 UYH983031 VID983031 VRZ983031 WBV983031 WLR983031 WVN983031"/>
    <dataValidation allowBlank="1" showInputMessage="1" showErrorMessage="1" prompt="Abonos del mes."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27 JA65527 SW65527 ACS65527 AMO65527 AWK65527 BGG65527 BQC65527 BZY65527 CJU65527 CTQ65527 DDM65527 DNI65527 DXE65527 EHA65527 EQW65527 FAS65527 FKO65527 FUK65527 GEG65527 GOC65527 GXY65527 HHU65527 HRQ65527 IBM65527 ILI65527 IVE65527 JFA65527 JOW65527 JYS65527 KIO65527 KSK65527 LCG65527 LMC65527 LVY65527 MFU65527 MPQ65527 MZM65527 NJI65527 NTE65527 ODA65527 OMW65527 OWS65527 PGO65527 PQK65527 QAG65527 QKC65527 QTY65527 RDU65527 RNQ65527 RXM65527 SHI65527 SRE65527 TBA65527 TKW65527 TUS65527 UEO65527 UOK65527 UYG65527 VIC65527 VRY65527 WBU65527 WLQ65527 WVM65527 E131063 JA131063 SW131063 ACS131063 AMO131063 AWK131063 BGG131063 BQC131063 BZY131063 CJU131063 CTQ131063 DDM131063 DNI131063 DXE131063 EHA131063 EQW131063 FAS131063 FKO131063 FUK131063 GEG131063 GOC131063 GXY131063 HHU131063 HRQ131063 IBM131063 ILI131063 IVE131063 JFA131063 JOW131063 JYS131063 KIO131063 KSK131063 LCG131063 LMC131063 LVY131063 MFU131063 MPQ131063 MZM131063 NJI131063 NTE131063 ODA131063 OMW131063 OWS131063 PGO131063 PQK131063 QAG131063 QKC131063 QTY131063 RDU131063 RNQ131063 RXM131063 SHI131063 SRE131063 TBA131063 TKW131063 TUS131063 UEO131063 UOK131063 UYG131063 VIC131063 VRY131063 WBU131063 WLQ131063 WVM131063 E196599 JA196599 SW196599 ACS196599 AMO196599 AWK196599 BGG196599 BQC196599 BZY196599 CJU196599 CTQ196599 DDM196599 DNI196599 DXE196599 EHA196599 EQW196599 FAS196599 FKO196599 FUK196599 GEG196599 GOC196599 GXY196599 HHU196599 HRQ196599 IBM196599 ILI196599 IVE196599 JFA196599 JOW196599 JYS196599 KIO196599 KSK196599 LCG196599 LMC196599 LVY196599 MFU196599 MPQ196599 MZM196599 NJI196599 NTE196599 ODA196599 OMW196599 OWS196599 PGO196599 PQK196599 QAG196599 QKC196599 QTY196599 RDU196599 RNQ196599 RXM196599 SHI196599 SRE196599 TBA196599 TKW196599 TUS196599 UEO196599 UOK196599 UYG196599 VIC196599 VRY196599 WBU196599 WLQ196599 WVM196599 E262135 JA262135 SW262135 ACS262135 AMO262135 AWK262135 BGG262135 BQC262135 BZY262135 CJU262135 CTQ262135 DDM262135 DNI262135 DXE262135 EHA262135 EQW262135 FAS262135 FKO262135 FUK262135 GEG262135 GOC262135 GXY262135 HHU262135 HRQ262135 IBM262135 ILI262135 IVE262135 JFA262135 JOW262135 JYS262135 KIO262135 KSK262135 LCG262135 LMC262135 LVY262135 MFU262135 MPQ262135 MZM262135 NJI262135 NTE262135 ODA262135 OMW262135 OWS262135 PGO262135 PQK262135 QAG262135 QKC262135 QTY262135 RDU262135 RNQ262135 RXM262135 SHI262135 SRE262135 TBA262135 TKW262135 TUS262135 UEO262135 UOK262135 UYG262135 VIC262135 VRY262135 WBU262135 WLQ262135 WVM262135 E327671 JA327671 SW327671 ACS327671 AMO327671 AWK327671 BGG327671 BQC327671 BZY327671 CJU327671 CTQ327671 DDM327671 DNI327671 DXE327671 EHA327671 EQW327671 FAS327671 FKO327671 FUK327671 GEG327671 GOC327671 GXY327671 HHU327671 HRQ327671 IBM327671 ILI327671 IVE327671 JFA327671 JOW327671 JYS327671 KIO327671 KSK327671 LCG327671 LMC327671 LVY327671 MFU327671 MPQ327671 MZM327671 NJI327671 NTE327671 ODA327671 OMW327671 OWS327671 PGO327671 PQK327671 QAG327671 QKC327671 QTY327671 RDU327671 RNQ327671 RXM327671 SHI327671 SRE327671 TBA327671 TKW327671 TUS327671 UEO327671 UOK327671 UYG327671 VIC327671 VRY327671 WBU327671 WLQ327671 WVM327671 E393207 JA393207 SW393207 ACS393207 AMO393207 AWK393207 BGG393207 BQC393207 BZY393207 CJU393207 CTQ393207 DDM393207 DNI393207 DXE393207 EHA393207 EQW393207 FAS393207 FKO393207 FUK393207 GEG393207 GOC393207 GXY393207 HHU393207 HRQ393207 IBM393207 ILI393207 IVE393207 JFA393207 JOW393207 JYS393207 KIO393207 KSK393207 LCG393207 LMC393207 LVY393207 MFU393207 MPQ393207 MZM393207 NJI393207 NTE393207 ODA393207 OMW393207 OWS393207 PGO393207 PQK393207 QAG393207 QKC393207 QTY393207 RDU393207 RNQ393207 RXM393207 SHI393207 SRE393207 TBA393207 TKW393207 TUS393207 UEO393207 UOK393207 UYG393207 VIC393207 VRY393207 WBU393207 WLQ393207 WVM393207 E458743 JA458743 SW458743 ACS458743 AMO458743 AWK458743 BGG458743 BQC458743 BZY458743 CJU458743 CTQ458743 DDM458743 DNI458743 DXE458743 EHA458743 EQW458743 FAS458743 FKO458743 FUK458743 GEG458743 GOC458743 GXY458743 HHU458743 HRQ458743 IBM458743 ILI458743 IVE458743 JFA458743 JOW458743 JYS458743 KIO458743 KSK458743 LCG458743 LMC458743 LVY458743 MFU458743 MPQ458743 MZM458743 NJI458743 NTE458743 ODA458743 OMW458743 OWS458743 PGO458743 PQK458743 QAG458743 QKC458743 QTY458743 RDU458743 RNQ458743 RXM458743 SHI458743 SRE458743 TBA458743 TKW458743 TUS458743 UEO458743 UOK458743 UYG458743 VIC458743 VRY458743 WBU458743 WLQ458743 WVM458743 E524279 JA524279 SW524279 ACS524279 AMO524279 AWK524279 BGG524279 BQC524279 BZY524279 CJU524279 CTQ524279 DDM524279 DNI524279 DXE524279 EHA524279 EQW524279 FAS524279 FKO524279 FUK524279 GEG524279 GOC524279 GXY524279 HHU524279 HRQ524279 IBM524279 ILI524279 IVE524279 JFA524279 JOW524279 JYS524279 KIO524279 KSK524279 LCG524279 LMC524279 LVY524279 MFU524279 MPQ524279 MZM524279 NJI524279 NTE524279 ODA524279 OMW524279 OWS524279 PGO524279 PQK524279 QAG524279 QKC524279 QTY524279 RDU524279 RNQ524279 RXM524279 SHI524279 SRE524279 TBA524279 TKW524279 TUS524279 UEO524279 UOK524279 UYG524279 VIC524279 VRY524279 WBU524279 WLQ524279 WVM524279 E589815 JA589815 SW589815 ACS589815 AMO589815 AWK589815 BGG589815 BQC589815 BZY589815 CJU589815 CTQ589815 DDM589815 DNI589815 DXE589815 EHA589815 EQW589815 FAS589815 FKO589815 FUK589815 GEG589815 GOC589815 GXY589815 HHU589815 HRQ589815 IBM589815 ILI589815 IVE589815 JFA589815 JOW589815 JYS589815 KIO589815 KSK589815 LCG589815 LMC589815 LVY589815 MFU589815 MPQ589815 MZM589815 NJI589815 NTE589815 ODA589815 OMW589815 OWS589815 PGO589815 PQK589815 QAG589815 QKC589815 QTY589815 RDU589815 RNQ589815 RXM589815 SHI589815 SRE589815 TBA589815 TKW589815 TUS589815 UEO589815 UOK589815 UYG589815 VIC589815 VRY589815 WBU589815 WLQ589815 WVM589815 E655351 JA655351 SW655351 ACS655351 AMO655351 AWK655351 BGG655351 BQC655351 BZY655351 CJU655351 CTQ655351 DDM655351 DNI655351 DXE655351 EHA655351 EQW655351 FAS655351 FKO655351 FUK655351 GEG655351 GOC655351 GXY655351 HHU655351 HRQ655351 IBM655351 ILI655351 IVE655351 JFA655351 JOW655351 JYS655351 KIO655351 KSK655351 LCG655351 LMC655351 LVY655351 MFU655351 MPQ655351 MZM655351 NJI655351 NTE655351 ODA655351 OMW655351 OWS655351 PGO655351 PQK655351 QAG655351 QKC655351 QTY655351 RDU655351 RNQ655351 RXM655351 SHI655351 SRE655351 TBA655351 TKW655351 TUS655351 UEO655351 UOK655351 UYG655351 VIC655351 VRY655351 WBU655351 WLQ655351 WVM655351 E720887 JA720887 SW720887 ACS720887 AMO720887 AWK720887 BGG720887 BQC720887 BZY720887 CJU720887 CTQ720887 DDM720887 DNI720887 DXE720887 EHA720887 EQW720887 FAS720887 FKO720887 FUK720887 GEG720887 GOC720887 GXY720887 HHU720887 HRQ720887 IBM720887 ILI720887 IVE720887 JFA720887 JOW720887 JYS720887 KIO720887 KSK720887 LCG720887 LMC720887 LVY720887 MFU720887 MPQ720887 MZM720887 NJI720887 NTE720887 ODA720887 OMW720887 OWS720887 PGO720887 PQK720887 QAG720887 QKC720887 QTY720887 RDU720887 RNQ720887 RXM720887 SHI720887 SRE720887 TBA720887 TKW720887 TUS720887 UEO720887 UOK720887 UYG720887 VIC720887 VRY720887 WBU720887 WLQ720887 WVM720887 E786423 JA786423 SW786423 ACS786423 AMO786423 AWK786423 BGG786423 BQC786423 BZY786423 CJU786423 CTQ786423 DDM786423 DNI786423 DXE786423 EHA786423 EQW786423 FAS786423 FKO786423 FUK786423 GEG786423 GOC786423 GXY786423 HHU786423 HRQ786423 IBM786423 ILI786423 IVE786423 JFA786423 JOW786423 JYS786423 KIO786423 KSK786423 LCG786423 LMC786423 LVY786423 MFU786423 MPQ786423 MZM786423 NJI786423 NTE786423 ODA786423 OMW786423 OWS786423 PGO786423 PQK786423 QAG786423 QKC786423 QTY786423 RDU786423 RNQ786423 RXM786423 SHI786423 SRE786423 TBA786423 TKW786423 TUS786423 UEO786423 UOK786423 UYG786423 VIC786423 VRY786423 WBU786423 WLQ786423 WVM786423 E851959 JA851959 SW851959 ACS851959 AMO851959 AWK851959 BGG851959 BQC851959 BZY851959 CJU851959 CTQ851959 DDM851959 DNI851959 DXE851959 EHA851959 EQW851959 FAS851959 FKO851959 FUK851959 GEG851959 GOC851959 GXY851959 HHU851959 HRQ851959 IBM851959 ILI851959 IVE851959 JFA851959 JOW851959 JYS851959 KIO851959 KSK851959 LCG851959 LMC851959 LVY851959 MFU851959 MPQ851959 MZM851959 NJI851959 NTE851959 ODA851959 OMW851959 OWS851959 PGO851959 PQK851959 QAG851959 QKC851959 QTY851959 RDU851959 RNQ851959 RXM851959 SHI851959 SRE851959 TBA851959 TKW851959 TUS851959 UEO851959 UOK851959 UYG851959 VIC851959 VRY851959 WBU851959 WLQ851959 WVM851959 E917495 JA917495 SW917495 ACS917495 AMO917495 AWK917495 BGG917495 BQC917495 BZY917495 CJU917495 CTQ917495 DDM917495 DNI917495 DXE917495 EHA917495 EQW917495 FAS917495 FKO917495 FUK917495 GEG917495 GOC917495 GXY917495 HHU917495 HRQ917495 IBM917495 ILI917495 IVE917495 JFA917495 JOW917495 JYS917495 KIO917495 KSK917495 LCG917495 LMC917495 LVY917495 MFU917495 MPQ917495 MZM917495 NJI917495 NTE917495 ODA917495 OMW917495 OWS917495 PGO917495 PQK917495 QAG917495 QKC917495 QTY917495 RDU917495 RNQ917495 RXM917495 SHI917495 SRE917495 TBA917495 TKW917495 TUS917495 UEO917495 UOK917495 UYG917495 VIC917495 VRY917495 WBU917495 WLQ917495 WVM917495 E983031 JA983031 SW983031 ACS983031 AMO983031 AWK983031 BGG983031 BQC983031 BZY983031 CJU983031 CTQ983031 DDM983031 DNI983031 DXE983031 EHA983031 EQW983031 FAS983031 FKO983031 FUK983031 GEG983031 GOC983031 GXY983031 HHU983031 HRQ983031 IBM983031 ILI983031 IVE983031 JFA983031 JOW983031 JYS983031 KIO983031 KSK983031 LCG983031 LMC983031 LVY983031 MFU983031 MPQ983031 MZM983031 NJI983031 NTE983031 ODA983031 OMW983031 OWS983031 PGO983031 PQK983031 QAG983031 QKC983031 QTY983031 RDU983031 RNQ983031 RXM983031 SHI983031 SRE983031 TBA983031 TKW983031 TUS983031 UEO983031 UOK983031 UYG983031 VIC983031 VRY983031 WBU983031 WLQ983031 WVM983031"/>
    <dataValidation allowBlank="1" showInputMessage="1" showErrorMessage="1" prompt="Cargos del mes."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27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D131063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D196599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D262135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D327671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D393207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D458743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D524279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D589815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D655351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D720887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D786423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D851959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D917495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D983031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WVL983031"/>
    <dataValidation allowBlank="1" showInputMessage="1" showErrorMessage="1" prompt="Saldo inicial del mes."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27 IY65527 SU65527 ACQ65527 AMM65527 AWI65527 BGE65527 BQA65527 BZW65527 CJS65527 CTO65527 DDK65527 DNG65527 DXC65527 EGY65527 EQU65527 FAQ65527 FKM65527 FUI65527 GEE65527 GOA65527 GXW65527 HHS65527 HRO65527 IBK65527 ILG65527 IVC65527 JEY65527 JOU65527 JYQ65527 KIM65527 KSI65527 LCE65527 LMA65527 LVW65527 MFS65527 MPO65527 MZK65527 NJG65527 NTC65527 OCY65527 OMU65527 OWQ65527 PGM65527 PQI65527 QAE65527 QKA65527 QTW65527 RDS65527 RNO65527 RXK65527 SHG65527 SRC65527 TAY65527 TKU65527 TUQ65527 UEM65527 UOI65527 UYE65527 VIA65527 VRW65527 WBS65527 WLO65527 WVK65527 C131063 IY131063 SU131063 ACQ131063 AMM131063 AWI131063 BGE131063 BQA131063 BZW131063 CJS131063 CTO131063 DDK131063 DNG131063 DXC131063 EGY131063 EQU131063 FAQ131063 FKM131063 FUI131063 GEE131063 GOA131063 GXW131063 HHS131063 HRO131063 IBK131063 ILG131063 IVC131063 JEY131063 JOU131063 JYQ131063 KIM131063 KSI131063 LCE131063 LMA131063 LVW131063 MFS131063 MPO131063 MZK131063 NJG131063 NTC131063 OCY131063 OMU131063 OWQ131063 PGM131063 PQI131063 QAE131063 QKA131063 QTW131063 RDS131063 RNO131063 RXK131063 SHG131063 SRC131063 TAY131063 TKU131063 TUQ131063 UEM131063 UOI131063 UYE131063 VIA131063 VRW131063 WBS131063 WLO131063 WVK131063 C196599 IY196599 SU196599 ACQ196599 AMM196599 AWI196599 BGE196599 BQA196599 BZW196599 CJS196599 CTO196599 DDK196599 DNG196599 DXC196599 EGY196599 EQU196599 FAQ196599 FKM196599 FUI196599 GEE196599 GOA196599 GXW196599 HHS196599 HRO196599 IBK196599 ILG196599 IVC196599 JEY196599 JOU196599 JYQ196599 KIM196599 KSI196599 LCE196599 LMA196599 LVW196599 MFS196599 MPO196599 MZK196599 NJG196599 NTC196599 OCY196599 OMU196599 OWQ196599 PGM196599 PQI196599 QAE196599 QKA196599 QTW196599 RDS196599 RNO196599 RXK196599 SHG196599 SRC196599 TAY196599 TKU196599 TUQ196599 UEM196599 UOI196599 UYE196599 VIA196599 VRW196599 WBS196599 WLO196599 WVK196599 C262135 IY262135 SU262135 ACQ262135 AMM262135 AWI262135 BGE262135 BQA262135 BZW262135 CJS262135 CTO262135 DDK262135 DNG262135 DXC262135 EGY262135 EQU262135 FAQ262135 FKM262135 FUI262135 GEE262135 GOA262135 GXW262135 HHS262135 HRO262135 IBK262135 ILG262135 IVC262135 JEY262135 JOU262135 JYQ262135 KIM262135 KSI262135 LCE262135 LMA262135 LVW262135 MFS262135 MPO262135 MZK262135 NJG262135 NTC262135 OCY262135 OMU262135 OWQ262135 PGM262135 PQI262135 QAE262135 QKA262135 QTW262135 RDS262135 RNO262135 RXK262135 SHG262135 SRC262135 TAY262135 TKU262135 TUQ262135 UEM262135 UOI262135 UYE262135 VIA262135 VRW262135 WBS262135 WLO262135 WVK262135 C327671 IY327671 SU327671 ACQ327671 AMM327671 AWI327671 BGE327671 BQA327671 BZW327671 CJS327671 CTO327671 DDK327671 DNG327671 DXC327671 EGY327671 EQU327671 FAQ327671 FKM327671 FUI327671 GEE327671 GOA327671 GXW327671 HHS327671 HRO327671 IBK327671 ILG327671 IVC327671 JEY327671 JOU327671 JYQ327671 KIM327671 KSI327671 LCE327671 LMA327671 LVW327671 MFS327671 MPO327671 MZK327671 NJG327671 NTC327671 OCY327671 OMU327671 OWQ327671 PGM327671 PQI327671 QAE327671 QKA327671 QTW327671 RDS327671 RNO327671 RXK327671 SHG327671 SRC327671 TAY327671 TKU327671 TUQ327671 UEM327671 UOI327671 UYE327671 VIA327671 VRW327671 WBS327671 WLO327671 WVK327671 C393207 IY393207 SU393207 ACQ393207 AMM393207 AWI393207 BGE393207 BQA393207 BZW393207 CJS393207 CTO393207 DDK393207 DNG393207 DXC393207 EGY393207 EQU393207 FAQ393207 FKM393207 FUI393207 GEE393207 GOA393207 GXW393207 HHS393207 HRO393207 IBK393207 ILG393207 IVC393207 JEY393207 JOU393207 JYQ393207 KIM393207 KSI393207 LCE393207 LMA393207 LVW393207 MFS393207 MPO393207 MZK393207 NJG393207 NTC393207 OCY393207 OMU393207 OWQ393207 PGM393207 PQI393207 QAE393207 QKA393207 QTW393207 RDS393207 RNO393207 RXK393207 SHG393207 SRC393207 TAY393207 TKU393207 TUQ393207 UEM393207 UOI393207 UYE393207 VIA393207 VRW393207 WBS393207 WLO393207 WVK393207 C458743 IY458743 SU458743 ACQ458743 AMM458743 AWI458743 BGE458743 BQA458743 BZW458743 CJS458743 CTO458743 DDK458743 DNG458743 DXC458743 EGY458743 EQU458743 FAQ458743 FKM458743 FUI458743 GEE458743 GOA458743 GXW458743 HHS458743 HRO458743 IBK458743 ILG458743 IVC458743 JEY458743 JOU458743 JYQ458743 KIM458743 KSI458743 LCE458743 LMA458743 LVW458743 MFS458743 MPO458743 MZK458743 NJG458743 NTC458743 OCY458743 OMU458743 OWQ458743 PGM458743 PQI458743 QAE458743 QKA458743 QTW458743 RDS458743 RNO458743 RXK458743 SHG458743 SRC458743 TAY458743 TKU458743 TUQ458743 UEM458743 UOI458743 UYE458743 VIA458743 VRW458743 WBS458743 WLO458743 WVK458743 C524279 IY524279 SU524279 ACQ524279 AMM524279 AWI524279 BGE524279 BQA524279 BZW524279 CJS524279 CTO524279 DDK524279 DNG524279 DXC524279 EGY524279 EQU524279 FAQ524279 FKM524279 FUI524279 GEE524279 GOA524279 GXW524279 HHS524279 HRO524279 IBK524279 ILG524279 IVC524279 JEY524279 JOU524279 JYQ524279 KIM524279 KSI524279 LCE524279 LMA524279 LVW524279 MFS524279 MPO524279 MZK524279 NJG524279 NTC524279 OCY524279 OMU524279 OWQ524279 PGM524279 PQI524279 QAE524279 QKA524279 QTW524279 RDS524279 RNO524279 RXK524279 SHG524279 SRC524279 TAY524279 TKU524279 TUQ524279 UEM524279 UOI524279 UYE524279 VIA524279 VRW524279 WBS524279 WLO524279 WVK524279 C589815 IY589815 SU589815 ACQ589815 AMM589815 AWI589815 BGE589815 BQA589815 BZW589815 CJS589815 CTO589815 DDK589815 DNG589815 DXC589815 EGY589815 EQU589815 FAQ589815 FKM589815 FUI589815 GEE589815 GOA589815 GXW589815 HHS589815 HRO589815 IBK589815 ILG589815 IVC589815 JEY589815 JOU589815 JYQ589815 KIM589815 KSI589815 LCE589815 LMA589815 LVW589815 MFS589815 MPO589815 MZK589815 NJG589815 NTC589815 OCY589815 OMU589815 OWQ589815 PGM589815 PQI589815 QAE589815 QKA589815 QTW589815 RDS589815 RNO589815 RXK589815 SHG589815 SRC589815 TAY589815 TKU589815 TUQ589815 UEM589815 UOI589815 UYE589815 VIA589815 VRW589815 WBS589815 WLO589815 WVK589815 C655351 IY655351 SU655351 ACQ655351 AMM655351 AWI655351 BGE655351 BQA655351 BZW655351 CJS655351 CTO655351 DDK655351 DNG655351 DXC655351 EGY655351 EQU655351 FAQ655351 FKM655351 FUI655351 GEE655351 GOA655351 GXW655351 HHS655351 HRO655351 IBK655351 ILG655351 IVC655351 JEY655351 JOU655351 JYQ655351 KIM655351 KSI655351 LCE655351 LMA655351 LVW655351 MFS655351 MPO655351 MZK655351 NJG655351 NTC655351 OCY655351 OMU655351 OWQ655351 PGM655351 PQI655351 QAE655351 QKA655351 QTW655351 RDS655351 RNO655351 RXK655351 SHG655351 SRC655351 TAY655351 TKU655351 TUQ655351 UEM655351 UOI655351 UYE655351 VIA655351 VRW655351 WBS655351 WLO655351 WVK655351 C720887 IY720887 SU720887 ACQ720887 AMM720887 AWI720887 BGE720887 BQA720887 BZW720887 CJS720887 CTO720887 DDK720887 DNG720887 DXC720887 EGY720887 EQU720887 FAQ720887 FKM720887 FUI720887 GEE720887 GOA720887 GXW720887 HHS720887 HRO720887 IBK720887 ILG720887 IVC720887 JEY720887 JOU720887 JYQ720887 KIM720887 KSI720887 LCE720887 LMA720887 LVW720887 MFS720887 MPO720887 MZK720887 NJG720887 NTC720887 OCY720887 OMU720887 OWQ720887 PGM720887 PQI720887 QAE720887 QKA720887 QTW720887 RDS720887 RNO720887 RXK720887 SHG720887 SRC720887 TAY720887 TKU720887 TUQ720887 UEM720887 UOI720887 UYE720887 VIA720887 VRW720887 WBS720887 WLO720887 WVK720887 C786423 IY786423 SU786423 ACQ786423 AMM786423 AWI786423 BGE786423 BQA786423 BZW786423 CJS786423 CTO786423 DDK786423 DNG786423 DXC786423 EGY786423 EQU786423 FAQ786423 FKM786423 FUI786423 GEE786423 GOA786423 GXW786423 HHS786423 HRO786423 IBK786423 ILG786423 IVC786423 JEY786423 JOU786423 JYQ786423 KIM786423 KSI786423 LCE786423 LMA786423 LVW786423 MFS786423 MPO786423 MZK786423 NJG786423 NTC786423 OCY786423 OMU786423 OWQ786423 PGM786423 PQI786423 QAE786423 QKA786423 QTW786423 RDS786423 RNO786423 RXK786423 SHG786423 SRC786423 TAY786423 TKU786423 TUQ786423 UEM786423 UOI786423 UYE786423 VIA786423 VRW786423 WBS786423 WLO786423 WVK786423 C851959 IY851959 SU851959 ACQ851959 AMM851959 AWI851959 BGE851959 BQA851959 BZW851959 CJS851959 CTO851959 DDK851959 DNG851959 DXC851959 EGY851959 EQU851959 FAQ851959 FKM851959 FUI851959 GEE851959 GOA851959 GXW851959 HHS851959 HRO851959 IBK851959 ILG851959 IVC851959 JEY851959 JOU851959 JYQ851959 KIM851959 KSI851959 LCE851959 LMA851959 LVW851959 MFS851959 MPO851959 MZK851959 NJG851959 NTC851959 OCY851959 OMU851959 OWQ851959 PGM851959 PQI851959 QAE851959 QKA851959 QTW851959 RDS851959 RNO851959 RXK851959 SHG851959 SRC851959 TAY851959 TKU851959 TUQ851959 UEM851959 UOI851959 UYE851959 VIA851959 VRW851959 WBS851959 WLO851959 WVK851959 C917495 IY917495 SU917495 ACQ917495 AMM917495 AWI917495 BGE917495 BQA917495 BZW917495 CJS917495 CTO917495 DDK917495 DNG917495 DXC917495 EGY917495 EQU917495 FAQ917495 FKM917495 FUI917495 GEE917495 GOA917495 GXW917495 HHS917495 HRO917495 IBK917495 ILG917495 IVC917495 JEY917495 JOU917495 JYQ917495 KIM917495 KSI917495 LCE917495 LMA917495 LVW917495 MFS917495 MPO917495 MZK917495 NJG917495 NTC917495 OCY917495 OMU917495 OWQ917495 PGM917495 PQI917495 QAE917495 QKA917495 QTW917495 RDS917495 RNO917495 RXK917495 SHG917495 SRC917495 TAY917495 TKU917495 TUQ917495 UEM917495 UOI917495 UYE917495 VIA917495 VRW917495 WBS917495 WLO917495 WVK917495 C983031 IY983031 SU983031 ACQ983031 AMM983031 AWI983031 BGE983031 BQA983031 BZW983031 CJS983031 CTO983031 DDK983031 DNG983031 DXC983031 EGY983031 EQU983031 FAQ983031 FKM983031 FUI983031 GEE983031 GOA983031 GXW983031 HHS983031 HRO983031 IBK983031 ILG983031 IVC983031 JEY983031 JOU983031 JYQ983031 KIM983031 KSI983031 LCE983031 LMA983031 LVW983031 MFS983031 MPO983031 MZK983031 NJG983031 NTC983031 OCY983031 OMU983031 OWQ983031 PGM983031 PQI983031 QAE983031 QKA983031 QTW983031 RDS983031 RNO983031 RXK983031 SHG983031 SRC983031 TAY983031 TKU983031 TUQ983031 UEM983031 UOI983031 UYE983031 VIA983031 VRW983031 WBS983031 WLO983031 WVK983031"/>
    <dataValidation allowBlank="1" showInputMessage="1" showErrorMessage="1" prompt="Corresponde al nombre o descripción de la cuenta de acuerdo al Plan de Cuentas emitido por el CONAC."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27 IX65527 ST65527 ACP65527 AML65527 AWH65527 BGD65527 BPZ65527 BZV65527 CJR65527 CTN65527 DDJ65527 DNF65527 DXB65527 EGX65527 EQT65527 FAP65527 FKL65527 FUH65527 GED65527 GNZ65527 GXV65527 HHR65527 HRN65527 IBJ65527 ILF65527 IVB65527 JEX65527 JOT65527 JYP65527 KIL65527 KSH65527 LCD65527 LLZ65527 LVV65527 MFR65527 MPN65527 MZJ65527 NJF65527 NTB65527 OCX65527 OMT65527 OWP65527 PGL65527 PQH65527 QAD65527 QJZ65527 QTV65527 RDR65527 RNN65527 RXJ65527 SHF65527 SRB65527 TAX65527 TKT65527 TUP65527 UEL65527 UOH65527 UYD65527 VHZ65527 VRV65527 WBR65527 WLN65527 WVJ65527 B131063 IX131063 ST131063 ACP131063 AML131063 AWH131063 BGD131063 BPZ131063 BZV131063 CJR131063 CTN131063 DDJ131063 DNF131063 DXB131063 EGX131063 EQT131063 FAP131063 FKL131063 FUH131063 GED131063 GNZ131063 GXV131063 HHR131063 HRN131063 IBJ131063 ILF131063 IVB131063 JEX131063 JOT131063 JYP131063 KIL131063 KSH131063 LCD131063 LLZ131063 LVV131063 MFR131063 MPN131063 MZJ131063 NJF131063 NTB131063 OCX131063 OMT131063 OWP131063 PGL131063 PQH131063 QAD131063 QJZ131063 QTV131063 RDR131063 RNN131063 RXJ131063 SHF131063 SRB131063 TAX131063 TKT131063 TUP131063 UEL131063 UOH131063 UYD131063 VHZ131063 VRV131063 WBR131063 WLN131063 WVJ131063 B196599 IX196599 ST196599 ACP196599 AML196599 AWH196599 BGD196599 BPZ196599 BZV196599 CJR196599 CTN196599 DDJ196599 DNF196599 DXB196599 EGX196599 EQT196599 FAP196599 FKL196599 FUH196599 GED196599 GNZ196599 GXV196599 HHR196599 HRN196599 IBJ196599 ILF196599 IVB196599 JEX196599 JOT196599 JYP196599 KIL196599 KSH196599 LCD196599 LLZ196599 LVV196599 MFR196599 MPN196599 MZJ196599 NJF196599 NTB196599 OCX196599 OMT196599 OWP196599 PGL196599 PQH196599 QAD196599 QJZ196599 QTV196599 RDR196599 RNN196599 RXJ196599 SHF196599 SRB196599 TAX196599 TKT196599 TUP196599 UEL196599 UOH196599 UYD196599 VHZ196599 VRV196599 WBR196599 WLN196599 WVJ196599 B262135 IX262135 ST262135 ACP262135 AML262135 AWH262135 BGD262135 BPZ262135 BZV262135 CJR262135 CTN262135 DDJ262135 DNF262135 DXB262135 EGX262135 EQT262135 FAP262135 FKL262135 FUH262135 GED262135 GNZ262135 GXV262135 HHR262135 HRN262135 IBJ262135 ILF262135 IVB262135 JEX262135 JOT262135 JYP262135 KIL262135 KSH262135 LCD262135 LLZ262135 LVV262135 MFR262135 MPN262135 MZJ262135 NJF262135 NTB262135 OCX262135 OMT262135 OWP262135 PGL262135 PQH262135 QAD262135 QJZ262135 QTV262135 RDR262135 RNN262135 RXJ262135 SHF262135 SRB262135 TAX262135 TKT262135 TUP262135 UEL262135 UOH262135 UYD262135 VHZ262135 VRV262135 WBR262135 WLN262135 WVJ262135 B327671 IX327671 ST327671 ACP327671 AML327671 AWH327671 BGD327671 BPZ327671 BZV327671 CJR327671 CTN327671 DDJ327671 DNF327671 DXB327671 EGX327671 EQT327671 FAP327671 FKL327671 FUH327671 GED327671 GNZ327671 GXV327671 HHR327671 HRN327671 IBJ327671 ILF327671 IVB327671 JEX327671 JOT327671 JYP327671 KIL327671 KSH327671 LCD327671 LLZ327671 LVV327671 MFR327671 MPN327671 MZJ327671 NJF327671 NTB327671 OCX327671 OMT327671 OWP327671 PGL327671 PQH327671 QAD327671 QJZ327671 QTV327671 RDR327671 RNN327671 RXJ327671 SHF327671 SRB327671 TAX327671 TKT327671 TUP327671 UEL327671 UOH327671 UYD327671 VHZ327671 VRV327671 WBR327671 WLN327671 WVJ327671 B393207 IX393207 ST393207 ACP393207 AML393207 AWH393207 BGD393207 BPZ393207 BZV393207 CJR393207 CTN393207 DDJ393207 DNF393207 DXB393207 EGX393207 EQT393207 FAP393207 FKL393207 FUH393207 GED393207 GNZ393207 GXV393207 HHR393207 HRN393207 IBJ393207 ILF393207 IVB393207 JEX393207 JOT393207 JYP393207 KIL393207 KSH393207 LCD393207 LLZ393207 LVV393207 MFR393207 MPN393207 MZJ393207 NJF393207 NTB393207 OCX393207 OMT393207 OWP393207 PGL393207 PQH393207 QAD393207 QJZ393207 QTV393207 RDR393207 RNN393207 RXJ393207 SHF393207 SRB393207 TAX393207 TKT393207 TUP393207 UEL393207 UOH393207 UYD393207 VHZ393207 VRV393207 WBR393207 WLN393207 WVJ393207 B458743 IX458743 ST458743 ACP458743 AML458743 AWH458743 BGD458743 BPZ458743 BZV458743 CJR458743 CTN458743 DDJ458743 DNF458743 DXB458743 EGX458743 EQT458743 FAP458743 FKL458743 FUH458743 GED458743 GNZ458743 GXV458743 HHR458743 HRN458743 IBJ458743 ILF458743 IVB458743 JEX458743 JOT458743 JYP458743 KIL458743 KSH458743 LCD458743 LLZ458743 LVV458743 MFR458743 MPN458743 MZJ458743 NJF458743 NTB458743 OCX458743 OMT458743 OWP458743 PGL458743 PQH458743 QAD458743 QJZ458743 QTV458743 RDR458743 RNN458743 RXJ458743 SHF458743 SRB458743 TAX458743 TKT458743 TUP458743 UEL458743 UOH458743 UYD458743 VHZ458743 VRV458743 WBR458743 WLN458743 WVJ458743 B524279 IX524279 ST524279 ACP524279 AML524279 AWH524279 BGD524279 BPZ524279 BZV524279 CJR524279 CTN524279 DDJ524279 DNF524279 DXB524279 EGX524279 EQT524279 FAP524279 FKL524279 FUH524279 GED524279 GNZ524279 GXV524279 HHR524279 HRN524279 IBJ524279 ILF524279 IVB524279 JEX524279 JOT524279 JYP524279 KIL524279 KSH524279 LCD524279 LLZ524279 LVV524279 MFR524279 MPN524279 MZJ524279 NJF524279 NTB524279 OCX524279 OMT524279 OWP524279 PGL524279 PQH524279 QAD524279 QJZ524279 QTV524279 RDR524279 RNN524279 RXJ524279 SHF524279 SRB524279 TAX524279 TKT524279 TUP524279 UEL524279 UOH524279 UYD524279 VHZ524279 VRV524279 WBR524279 WLN524279 WVJ524279 B589815 IX589815 ST589815 ACP589815 AML589815 AWH589815 BGD589815 BPZ589815 BZV589815 CJR589815 CTN589815 DDJ589815 DNF589815 DXB589815 EGX589815 EQT589815 FAP589815 FKL589815 FUH589815 GED589815 GNZ589815 GXV589815 HHR589815 HRN589815 IBJ589815 ILF589815 IVB589815 JEX589815 JOT589815 JYP589815 KIL589815 KSH589815 LCD589815 LLZ589815 LVV589815 MFR589815 MPN589815 MZJ589815 NJF589815 NTB589815 OCX589815 OMT589815 OWP589815 PGL589815 PQH589815 QAD589815 QJZ589815 QTV589815 RDR589815 RNN589815 RXJ589815 SHF589815 SRB589815 TAX589815 TKT589815 TUP589815 UEL589815 UOH589815 UYD589815 VHZ589815 VRV589815 WBR589815 WLN589815 WVJ589815 B655351 IX655351 ST655351 ACP655351 AML655351 AWH655351 BGD655351 BPZ655351 BZV655351 CJR655351 CTN655351 DDJ655351 DNF655351 DXB655351 EGX655351 EQT655351 FAP655351 FKL655351 FUH655351 GED655351 GNZ655351 GXV655351 HHR655351 HRN655351 IBJ655351 ILF655351 IVB655351 JEX655351 JOT655351 JYP655351 KIL655351 KSH655351 LCD655351 LLZ655351 LVV655351 MFR655351 MPN655351 MZJ655351 NJF655351 NTB655351 OCX655351 OMT655351 OWP655351 PGL655351 PQH655351 QAD655351 QJZ655351 QTV655351 RDR655351 RNN655351 RXJ655351 SHF655351 SRB655351 TAX655351 TKT655351 TUP655351 UEL655351 UOH655351 UYD655351 VHZ655351 VRV655351 WBR655351 WLN655351 WVJ655351 B720887 IX720887 ST720887 ACP720887 AML720887 AWH720887 BGD720887 BPZ720887 BZV720887 CJR720887 CTN720887 DDJ720887 DNF720887 DXB720887 EGX720887 EQT720887 FAP720887 FKL720887 FUH720887 GED720887 GNZ720887 GXV720887 HHR720887 HRN720887 IBJ720887 ILF720887 IVB720887 JEX720887 JOT720887 JYP720887 KIL720887 KSH720887 LCD720887 LLZ720887 LVV720887 MFR720887 MPN720887 MZJ720887 NJF720887 NTB720887 OCX720887 OMT720887 OWP720887 PGL720887 PQH720887 QAD720887 QJZ720887 QTV720887 RDR720887 RNN720887 RXJ720887 SHF720887 SRB720887 TAX720887 TKT720887 TUP720887 UEL720887 UOH720887 UYD720887 VHZ720887 VRV720887 WBR720887 WLN720887 WVJ720887 B786423 IX786423 ST786423 ACP786423 AML786423 AWH786423 BGD786423 BPZ786423 BZV786423 CJR786423 CTN786423 DDJ786423 DNF786423 DXB786423 EGX786423 EQT786423 FAP786423 FKL786423 FUH786423 GED786423 GNZ786423 GXV786423 HHR786423 HRN786423 IBJ786423 ILF786423 IVB786423 JEX786423 JOT786423 JYP786423 KIL786423 KSH786423 LCD786423 LLZ786423 LVV786423 MFR786423 MPN786423 MZJ786423 NJF786423 NTB786423 OCX786423 OMT786423 OWP786423 PGL786423 PQH786423 QAD786423 QJZ786423 QTV786423 RDR786423 RNN786423 RXJ786423 SHF786423 SRB786423 TAX786423 TKT786423 TUP786423 UEL786423 UOH786423 UYD786423 VHZ786423 VRV786423 WBR786423 WLN786423 WVJ786423 B851959 IX851959 ST851959 ACP851959 AML851959 AWH851959 BGD851959 BPZ851959 BZV851959 CJR851959 CTN851959 DDJ851959 DNF851959 DXB851959 EGX851959 EQT851959 FAP851959 FKL851959 FUH851959 GED851959 GNZ851959 GXV851959 HHR851959 HRN851959 IBJ851959 ILF851959 IVB851959 JEX851959 JOT851959 JYP851959 KIL851959 KSH851959 LCD851959 LLZ851959 LVV851959 MFR851959 MPN851959 MZJ851959 NJF851959 NTB851959 OCX851959 OMT851959 OWP851959 PGL851959 PQH851959 QAD851959 QJZ851959 QTV851959 RDR851959 RNN851959 RXJ851959 SHF851959 SRB851959 TAX851959 TKT851959 TUP851959 UEL851959 UOH851959 UYD851959 VHZ851959 VRV851959 WBR851959 WLN851959 WVJ851959 B917495 IX917495 ST917495 ACP917495 AML917495 AWH917495 BGD917495 BPZ917495 BZV917495 CJR917495 CTN917495 DDJ917495 DNF917495 DXB917495 EGX917495 EQT917495 FAP917495 FKL917495 FUH917495 GED917495 GNZ917495 GXV917495 HHR917495 HRN917495 IBJ917495 ILF917495 IVB917495 JEX917495 JOT917495 JYP917495 KIL917495 KSH917495 LCD917495 LLZ917495 LVV917495 MFR917495 MPN917495 MZJ917495 NJF917495 NTB917495 OCX917495 OMT917495 OWP917495 PGL917495 PQH917495 QAD917495 QJZ917495 QTV917495 RDR917495 RNN917495 RXJ917495 SHF917495 SRB917495 TAX917495 TKT917495 TUP917495 UEL917495 UOH917495 UYD917495 VHZ917495 VRV917495 WBR917495 WLN917495 WVJ917495 B983031 IX983031 ST983031 ACP983031 AML983031 AWH983031 BGD983031 BPZ983031 BZV983031 CJR983031 CTN983031 DDJ983031 DNF983031 DXB983031 EGX983031 EQT983031 FAP983031 FKL983031 FUH983031 GED983031 GNZ983031 GXV983031 HHR983031 HRN983031 IBJ983031 ILF983031 IVB983031 JEX983031 JOT983031 JYP983031 KIL983031 KSH983031 LCD983031 LLZ983031 LVV983031 MFR983031 MPN983031 MZJ983031 NJF983031 NTB983031 OCX983031 OMT983031 OWP983031 PGL983031 PQH983031 QAD983031 QJZ983031 QTV983031 RDR983031 RNN983031 RXJ983031 SHF983031 SRB983031 TAX983031 TKT983031 TUP983031 UEL983031 UOH983031 UYD983031 VHZ983031 VRV983031 WBR983031 WLN983031 WVJ983031"/>
    <dataValidation allowBlank="1" showInputMessage="1" showErrorMessage="1" prompt="Corresponde al número de la cuenta de acuerdo al Plan de Cuentas emitido por el CONAC (DOF 22/11/2010)."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27 IW65527 SS65527 ACO65527 AMK65527 AWG65527 BGC65527 BPY65527 BZU65527 CJQ65527 CTM65527 DDI65527 DNE65527 DXA65527 EGW65527 EQS65527 FAO65527 FKK65527 FUG65527 GEC65527 GNY65527 GXU65527 HHQ65527 HRM65527 IBI65527 ILE65527 IVA65527 JEW65527 JOS65527 JYO65527 KIK65527 KSG65527 LCC65527 LLY65527 LVU65527 MFQ65527 MPM65527 MZI65527 NJE65527 NTA65527 OCW65527 OMS65527 OWO65527 PGK65527 PQG65527 QAC65527 QJY65527 QTU65527 RDQ65527 RNM65527 RXI65527 SHE65527 SRA65527 TAW65527 TKS65527 TUO65527 UEK65527 UOG65527 UYC65527 VHY65527 VRU65527 WBQ65527 WLM65527 WVI65527 A131063 IW131063 SS131063 ACO131063 AMK131063 AWG131063 BGC131063 BPY131063 BZU131063 CJQ131063 CTM131063 DDI131063 DNE131063 DXA131063 EGW131063 EQS131063 FAO131063 FKK131063 FUG131063 GEC131063 GNY131063 GXU131063 HHQ131063 HRM131063 IBI131063 ILE131063 IVA131063 JEW131063 JOS131063 JYO131063 KIK131063 KSG131063 LCC131063 LLY131063 LVU131063 MFQ131063 MPM131063 MZI131063 NJE131063 NTA131063 OCW131063 OMS131063 OWO131063 PGK131063 PQG131063 QAC131063 QJY131063 QTU131063 RDQ131063 RNM131063 RXI131063 SHE131063 SRA131063 TAW131063 TKS131063 TUO131063 UEK131063 UOG131063 UYC131063 VHY131063 VRU131063 WBQ131063 WLM131063 WVI131063 A196599 IW196599 SS196599 ACO196599 AMK196599 AWG196599 BGC196599 BPY196599 BZU196599 CJQ196599 CTM196599 DDI196599 DNE196599 DXA196599 EGW196599 EQS196599 FAO196599 FKK196599 FUG196599 GEC196599 GNY196599 GXU196599 HHQ196599 HRM196599 IBI196599 ILE196599 IVA196599 JEW196599 JOS196599 JYO196599 KIK196599 KSG196599 LCC196599 LLY196599 LVU196599 MFQ196599 MPM196599 MZI196599 NJE196599 NTA196599 OCW196599 OMS196599 OWO196599 PGK196599 PQG196599 QAC196599 QJY196599 QTU196599 RDQ196599 RNM196599 RXI196599 SHE196599 SRA196599 TAW196599 TKS196599 TUO196599 UEK196599 UOG196599 UYC196599 VHY196599 VRU196599 WBQ196599 WLM196599 WVI196599 A262135 IW262135 SS262135 ACO262135 AMK262135 AWG262135 BGC262135 BPY262135 BZU262135 CJQ262135 CTM262135 DDI262135 DNE262135 DXA262135 EGW262135 EQS262135 FAO262135 FKK262135 FUG262135 GEC262135 GNY262135 GXU262135 HHQ262135 HRM262135 IBI262135 ILE262135 IVA262135 JEW262135 JOS262135 JYO262135 KIK262135 KSG262135 LCC262135 LLY262135 LVU262135 MFQ262135 MPM262135 MZI262135 NJE262135 NTA262135 OCW262135 OMS262135 OWO262135 PGK262135 PQG262135 QAC262135 QJY262135 QTU262135 RDQ262135 RNM262135 RXI262135 SHE262135 SRA262135 TAW262135 TKS262135 TUO262135 UEK262135 UOG262135 UYC262135 VHY262135 VRU262135 WBQ262135 WLM262135 WVI262135 A327671 IW327671 SS327671 ACO327671 AMK327671 AWG327671 BGC327671 BPY327671 BZU327671 CJQ327671 CTM327671 DDI327671 DNE327671 DXA327671 EGW327671 EQS327671 FAO327671 FKK327671 FUG327671 GEC327671 GNY327671 GXU327671 HHQ327671 HRM327671 IBI327671 ILE327671 IVA327671 JEW327671 JOS327671 JYO327671 KIK327671 KSG327671 LCC327671 LLY327671 LVU327671 MFQ327671 MPM327671 MZI327671 NJE327671 NTA327671 OCW327671 OMS327671 OWO327671 PGK327671 PQG327671 QAC327671 QJY327671 QTU327671 RDQ327671 RNM327671 RXI327671 SHE327671 SRA327671 TAW327671 TKS327671 TUO327671 UEK327671 UOG327671 UYC327671 VHY327671 VRU327671 WBQ327671 WLM327671 WVI327671 A393207 IW393207 SS393207 ACO393207 AMK393207 AWG393207 BGC393207 BPY393207 BZU393207 CJQ393207 CTM393207 DDI393207 DNE393207 DXA393207 EGW393207 EQS393207 FAO393207 FKK393207 FUG393207 GEC393207 GNY393207 GXU393207 HHQ393207 HRM393207 IBI393207 ILE393207 IVA393207 JEW393207 JOS393207 JYO393207 KIK393207 KSG393207 LCC393207 LLY393207 LVU393207 MFQ393207 MPM393207 MZI393207 NJE393207 NTA393207 OCW393207 OMS393207 OWO393207 PGK393207 PQG393207 QAC393207 QJY393207 QTU393207 RDQ393207 RNM393207 RXI393207 SHE393207 SRA393207 TAW393207 TKS393207 TUO393207 UEK393207 UOG393207 UYC393207 VHY393207 VRU393207 WBQ393207 WLM393207 WVI393207 A458743 IW458743 SS458743 ACO458743 AMK458743 AWG458743 BGC458743 BPY458743 BZU458743 CJQ458743 CTM458743 DDI458743 DNE458743 DXA458743 EGW458743 EQS458743 FAO458743 FKK458743 FUG458743 GEC458743 GNY458743 GXU458743 HHQ458743 HRM458743 IBI458743 ILE458743 IVA458743 JEW458743 JOS458743 JYO458743 KIK458743 KSG458743 LCC458743 LLY458743 LVU458743 MFQ458743 MPM458743 MZI458743 NJE458743 NTA458743 OCW458743 OMS458743 OWO458743 PGK458743 PQG458743 QAC458743 QJY458743 QTU458743 RDQ458743 RNM458743 RXI458743 SHE458743 SRA458743 TAW458743 TKS458743 TUO458743 UEK458743 UOG458743 UYC458743 VHY458743 VRU458743 WBQ458743 WLM458743 WVI458743 A524279 IW524279 SS524279 ACO524279 AMK524279 AWG524279 BGC524279 BPY524279 BZU524279 CJQ524279 CTM524279 DDI524279 DNE524279 DXA524279 EGW524279 EQS524279 FAO524279 FKK524279 FUG524279 GEC524279 GNY524279 GXU524279 HHQ524279 HRM524279 IBI524279 ILE524279 IVA524279 JEW524279 JOS524279 JYO524279 KIK524279 KSG524279 LCC524279 LLY524279 LVU524279 MFQ524279 MPM524279 MZI524279 NJE524279 NTA524279 OCW524279 OMS524279 OWO524279 PGK524279 PQG524279 QAC524279 QJY524279 QTU524279 RDQ524279 RNM524279 RXI524279 SHE524279 SRA524279 TAW524279 TKS524279 TUO524279 UEK524279 UOG524279 UYC524279 VHY524279 VRU524279 WBQ524279 WLM524279 WVI524279 A589815 IW589815 SS589815 ACO589815 AMK589815 AWG589815 BGC589815 BPY589815 BZU589815 CJQ589815 CTM589815 DDI589815 DNE589815 DXA589815 EGW589815 EQS589815 FAO589815 FKK589815 FUG589815 GEC589815 GNY589815 GXU589815 HHQ589815 HRM589815 IBI589815 ILE589815 IVA589815 JEW589815 JOS589815 JYO589815 KIK589815 KSG589815 LCC589815 LLY589815 LVU589815 MFQ589815 MPM589815 MZI589815 NJE589815 NTA589815 OCW589815 OMS589815 OWO589815 PGK589815 PQG589815 QAC589815 QJY589815 QTU589815 RDQ589815 RNM589815 RXI589815 SHE589815 SRA589815 TAW589815 TKS589815 TUO589815 UEK589815 UOG589815 UYC589815 VHY589815 VRU589815 WBQ589815 WLM589815 WVI589815 A655351 IW655351 SS655351 ACO655351 AMK655351 AWG655351 BGC655351 BPY655351 BZU655351 CJQ655351 CTM655351 DDI655351 DNE655351 DXA655351 EGW655351 EQS655351 FAO655351 FKK655351 FUG655351 GEC655351 GNY655351 GXU655351 HHQ655351 HRM655351 IBI655351 ILE655351 IVA655351 JEW655351 JOS655351 JYO655351 KIK655351 KSG655351 LCC655351 LLY655351 LVU655351 MFQ655351 MPM655351 MZI655351 NJE655351 NTA655351 OCW655351 OMS655351 OWO655351 PGK655351 PQG655351 QAC655351 QJY655351 QTU655351 RDQ655351 RNM655351 RXI655351 SHE655351 SRA655351 TAW655351 TKS655351 TUO655351 UEK655351 UOG655351 UYC655351 VHY655351 VRU655351 WBQ655351 WLM655351 WVI655351 A720887 IW720887 SS720887 ACO720887 AMK720887 AWG720887 BGC720887 BPY720887 BZU720887 CJQ720887 CTM720887 DDI720887 DNE720887 DXA720887 EGW720887 EQS720887 FAO720887 FKK720887 FUG720887 GEC720887 GNY720887 GXU720887 HHQ720887 HRM720887 IBI720887 ILE720887 IVA720887 JEW720887 JOS720887 JYO720887 KIK720887 KSG720887 LCC720887 LLY720887 LVU720887 MFQ720887 MPM720887 MZI720887 NJE720887 NTA720887 OCW720887 OMS720887 OWO720887 PGK720887 PQG720887 QAC720887 QJY720887 QTU720887 RDQ720887 RNM720887 RXI720887 SHE720887 SRA720887 TAW720887 TKS720887 TUO720887 UEK720887 UOG720887 UYC720887 VHY720887 VRU720887 WBQ720887 WLM720887 WVI720887 A786423 IW786423 SS786423 ACO786423 AMK786423 AWG786423 BGC786423 BPY786423 BZU786423 CJQ786423 CTM786423 DDI786423 DNE786423 DXA786423 EGW786423 EQS786423 FAO786423 FKK786423 FUG786423 GEC786423 GNY786423 GXU786423 HHQ786423 HRM786423 IBI786423 ILE786423 IVA786423 JEW786423 JOS786423 JYO786423 KIK786423 KSG786423 LCC786423 LLY786423 LVU786423 MFQ786423 MPM786423 MZI786423 NJE786423 NTA786423 OCW786423 OMS786423 OWO786423 PGK786423 PQG786423 QAC786423 QJY786423 QTU786423 RDQ786423 RNM786423 RXI786423 SHE786423 SRA786423 TAW786423 TKS786423 TUO786423 UEK786423 UOG786423 UYC786423 VHY786423 VRU786423 WBQ786423 WLM786423 WVI786423 A851959 IW851959 SS851959 ACO851959 AMK851959 AWG851959 BGC851959 BPY851959 BZU851959 CJQ851959 CTM851959 DDI851959 DNE851959 DXA851959 EGW851959 EQS851959 FAO851959 FKK851959 FUG851959 GEC851959 GNY851959 GXU851959 HHQ851959 HRM851959 IBI851959 ILE851959 IVA851959 JEW851959 JOS851959 JYO851959 KIK851959 KSG851959 LCC851959 LLY851959 LVU851959 MFQ851959 MPM851959 MZI851959 NJE851959 NTA851959 OCW851959 OMS851959 OWO851959 PGK851959 PQG851959 QAC851959 QJY851959 QTU851959 RDQ851959 RNM851959 RXI851959 SHE851959 SRA851959 TAW851959 TKS851959 TUO851959 UEK851959 UOG851959 UYC851959 VHY851959 VRU851959 WBQ851959 WLM851959 WVI851959 A917495 IW917495 SS917495 ACO917495 AMK917495 AWG917495 BGC917495 BPY917495 BZU917495 CJQ917495 CTM917495 DDI917495 DNE917495 DXA917495 EGW917495 EQS917495 FAO917495 FKK917495 FUG917495 GEC917495 GNY917495 GXU917495 HHQ917495 HRM917495 IBI917495 ILE917495 IVA917495 JEW917495 JOS917495 JYO917495 KIK917495 KSG917495 LCC917495 LLY917495 LVU917495 MFQ917495 MPM917495 MZI917495 NJE917495 NTA917495 OCW917495 OMS917495 OWO917495 PGK917495 PQG917495 QAC917495 QJY917495 QTU917495 RDQ917495 RNM917495 RXI917495 SHE917495 SRA917495 TAW917495 TKS917495 TUO917495 UEK917495 UOG917495 UYC917495 VHY917495 VRU917495 WBQ917495 WLM917495 WVI917495 A983031 IW983031 SS983031 ACO983031 AMK983031 AWG983031 BGC983031 BPY983031 BZU983031 CJQ983031 CTM983031 DDI983031 DNE983031 DXA983031 EGW983031 EQS983031 FAO983031 FKK983031 FUG983031 GEC983031 GNY983031 GXU983031 HHQ983031 HRM983031 IBI983031 ILE983031 IVA983031 JEW983031 JOS983031 JYO983031 KIK983031 KSG983031 LCC983031 LLY983031 LVU983031 MFQ983031 MPM983031 MZI983031 NJE983031 NTA983031 OCW983031 OMS983031 OWO983031 PGK983031 PQG983031 QAC983031 QJY983031 QTU983031 RDQ983031 RNM983031 RXI983031 SHE983031 SRA983031 TAW983031 TKS983031 TUO983031 UEK983031 UOG983031 UYC983031 VHY983031 VRU983031 WBQ983031 WLM983031 WVI983031"/>
  </dataValidations>
  <printOptions horizontalCentered="1"/>
  <pageMargins left="0.78740157480314965" right="0.39370078740157483" top="1.1811023622047245" bottom="0.98425196850393704" header="0" footer="0"/>
  <pageSetup scale="80" orientation="landscape" r:id="rId1"/>
  <headerFooter alignWithMargins="0"/>
  <ignoredErrors>
    <ignoredError sqref="A3:A224"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4"/>
  <sheetViews>
    <sheetView zoomScaleNormal="100" workbookViewId="0">
      <pane ySplit="2" topLeftCell="A407" activePane="bottomLeft" state="frozen"/>
      <selection activeCell="B4" sqref="B4"/>
      <selection pane="bottomLeft" activeCell="A3" sqref="A3:G423"/>
    </sheetView>
  </sheetViews>
  <sheetFormatPr baseColWidth="10" defaultColWidth="16.5703125" defaultRowHeight="11.25" x14ac:dyDescent="0.2"/>
  <cols>
    <col min="1" max="1" width="15.5703125" style="116" customWidth="1"/>
    <col min="2" max="2" width="26.28515625" style="116" customWidth="1"/>
    <col min="3" max="3" width="15.42578125" style="119" customWidth="1"/>
    <col min="4" max="4" width="16.42578125" style="119" bestFit="1" customWidth="1"/>
    <col min="5" max="5" width="16.7109375" style="119" bestFit="1" customWidth="1"/>
    <col min="6" max="6" width="14.140625" style="119" customWidth="1"/>
    <col min="7" max="7" width="15.42578125" style="119" customWidth="1"/>
    <col min="8" max="256" width="16.5703125" style="116"/>
    <col min="257" max="257" width="15.5703125" style="116" customWidth="1"/>
    <col min="258" max="258" width="26.28515625" style="116" customWidth="1"/>
    <col min="259" max="259" width="15.42578125" style="116" customWidth="1"/>
    <col min="260" max="260" width="15.5703125" style="116" customWidth="1"/>
    <col min="261" max="261" width="14.140625" style="116" bestFit="1" customWidth="1"/>
    <col min="262" max="262" width="14.140625" style="116" customWidth="1"/>
    <col min="263" max="263" width="15.42578125" style="116" customWidth="1"/>
    <col min="264" max="512" width="16.5703125" style="116"/>
    <col min="513" max="513" width="15.5703125" style="116" customWidth="1"/>
    <col min="514" max="514" width="26.28515625" style="116" customWidth="1"/>
    <col min="515" max="515" width="15.42578125" style="116" customWidth="1"/>
    <col min="516" max="516" width="15.5703125" style="116" customWidth="1"/>
    <col min="517" max="517" width="14.140625" style="116" bestFit="1" customWidth="1"/>
    <col min="518" max="518" width="14.140625" style="116" customWidth="1"/>
    <col min="519" max="519" width="15.42578125" style="116" customWidth="1"/>
    <col min="520" max="768" width="16.5703125" style="116"/>
    <col min="769" max="769" width="15.5703125" style="116" customWidth="1"/>
    <col min="770" max="770" width="26.28515625" style="116" customWidth="1"/>
    <col min="771" max="771" width="15.42578125" style="116" customWidth="1"/>
    <col min="772" max="772" width="15.5703125" style="116" customWidth="1"/>
    <col min="773" max="773" width="14.140625" style="116" bestFit="1" customWidth="1"/>
    <col min="774" max="774" width="14.140625" style="116" customWidth="1"/>
    <col min="775" max="775" width="15.42578125" style="116" customWidth="1"/>
    <col min="776" max="1024" width="16.5703125" style="116"/>
    <col min="1025" max="1025" width="15.5703125" style="116" customWidth="1"/>
    <col min="1026" max="1026" width="26.28515625" style="116" customWidth="1"/>
    <col min="1027" max="1027" width="15.42578125" style="116" customWidth="1"/>
    <col min="1028" max="1028" width="15.5703125" style="116" customWidth="1"/>
    <col min="1029" max="1029" width="14.140625" style="116" bestFit="1" customWidth="1"/>
    <col min="1030" max="1030" width="14.140625" style="116" customWidth="1"/>
    <col min="1031" max="1031" width="15.42578125" style="116" customWidth="1"/>
    <col min="1032" max="1280" width="16.5703125" style="116"/>
    <col min="1281" max="1281" width="15.5703125" style="116" customWidth="1"/>
    <col min="1282" max="1282" width="26.28515625" style="116" customWidth="1"/>
    <col min="1283" max="1283" width="15.42578125" style="116" customWidth="1"/>
    <col min="1284" max="1284" width="15.5703125" style="116" customWidth="1"/>
    <col min="1285" max="1285" width="14.140625" style="116" bestFit="1" customWidth="1"/>
    <col min="1286" max="1286" width="14.140625" style="116" customWidth="1"/>
    <col min="1287" max="1287" width="15.42578125" style="116" customWidth="1"/>
    <col min="1288" max="1536" width="16.5703125" style="116"/>
    <col min="1537" max="1537" width="15.5703125" style="116" customWidth="1"/>
    <col min="1538" max="1538" width="26.28515625" style="116" customWidth="1"/>
    <col min="1539" max="1539" width="15.42578125" style="116" customWidth="1"/>
    <col min="1540" max="1540" width="15.5703125" style="116" customWidth="1"/>
    <col min="1541" max="1541" width="14.140625" style="116" bestFit="1" customWidth="1"/>
    <col min="1542" max="1542" width="14.140625" style="116" customWidth="1"/>
    <col min="1543" max="1543" width="15.42578125" style="116" customWidth="1"/>
    <col min="1544" max="1792" width="16.5703125" style="116"/>
    <col min="1793" max="1793" width="15.5703125" style="116" customWidth="1"/>
    <col min="1794" max="1794" width="26.28515625" style="116" customWidth="1"/>
    <col min="1795" max="1795" width="15.42578125" style="116" customWidth="1"/>
    <col min="1796" max="1796" width="15.5703125" style="116" customWidth="1"/>
    <col min="1797" max="1797" width="14.140625" style="116" bestFit="1" customWidth="1"/>
    <col min="1798" max="1798" width="14.140625" style="116" customWidth="1"/>
    <col min="1799" max="1799" width="15.42578125" style="116" customWidth="1"/>
    <col min="1800" max="2048" width="16.5703125" style="116"/>
    <col min="2049" max="2049" width="15.5703125" style="116" customWidth="1"/>
    <col min="2050" max="2050" width="26.28515625" style="116" customWidth="1"/>
    <col min="2051" max="2051" width="15.42578125" style="116" customWidth="1"/>
    <col min="2052" max="2052" width="15.5703125" style="116" customWidth="1"/>
    <col min="2053" max="2053" width="14.140625" style="116" bestFit="1" customWidth="1"/>
    <col min="2054" max="2054" width="14.140625" style="116" customWidth="1"/>
    <col min="2055" max="2055" width="15.42578125" style="116" customWidth="1"/>
    <col min="2056" max="2304" width="16.5703125" style="116"/>
    <col min="2305" max="2305" width="15.5703125" style="116" customWidth="1"/>
    <col min="2306" max="2306" width="26.28515625" style="116" customWidth="1"/>
    <col min="2307" max="2307" width="15.42578125" style="116" customWidth="1"/>
    <col min="2308" max="2308" width="15.5703125" style="116" customWidth="1"/>
    <col min="2309" max="2309" width="14.140625" style="116" bestFit="1" customWidth="1"/>
    <col min="2310" max="2310" width="14.140625" style="116" customWidth="1"/>
    <col min="2311" max="2311" width="15.42578125" style="116" customWidth="1"/>
    <col min="2312" max="2560" width="16.5703125" style="116"/>
    <col min="2561" max="2561" width="15.5703125" style="116" customWidth="1"/>
    <col min="2562" max="2562" width="26.28515625" style="116" customWidth="1"/>
    <col min="2563" max="2563" width="15.42578125" style="116" customWidth="1"/>
    <col min="2564" max="2564" width="15.5703125" style="116" customWidth="1"/>
    <col min="2565" max="2565" width="14.140625" style="116" bestFit="1" customWidth="1"/>
    <col min="2566" max="2566" width="14.140625" style="116" customWidth="1"/>
    <col min="2567" max="2567" width="15.42578125" style="116" customWidth="1"/>
    <col min="2568" max="2816" width="16.5703125" style="116"/>
    <col min="2817" max="2817" width="15.5703125" style="116" customWidth="1"/>
    <col min="2818" max="2818" width="26.28515625" style="116" customWidth="1"/>
    <col min="2819" max="2819" width="15.42578125" style="116" customWidth="1"/>
    <col min="2820" max="2820" width="15.5703125" style="116" customWidth="1"/>
    <col min="2821" max="2821" width="14.140625" style="116" bestFit="1" customWidth="1"/>
    <col min="2822" max="2822" width="14.140625" style="116" customWidth="1"/>
    <col min="2823" max="2823" width="15.42578125" style="116" customWidth="1"/>
    <col min="2824" max="3072" width="16.5703125" style="116"/>
    <col min="3073" max="3073" width="15.5703125" style="116" customWidth="1"/>
    <col min="3074" max="3074" width="26.28515625" style="116" customWidth="1"/>
    <col min="3075" max="3075" width="15.42578125" style="116" customWidth="1"/>
    <col min="3076" max="3076" width="15.5703125" style="116" customWidth="1"/>
    <col min="3077" max="3077" width="14.140625" style="116" bestFit="1" customWidth="1"/>
    <col min="3078" max="3078" width="14.140625" style="116" customWidth="1"/>
    <col min="3079" max="3079" width="15.42578125" style="116" customWidth="1"/>
    <col min="3080" max="3328" width="16.5703125" style="116"/>
    <col min="3329" max="3329" width="15.5703125" style="116" customWidth="1"/>
    <col min="3330" max="3330" width="26.28515625" style="116" customWidth="1"/>
    <col min="3331" max="3331" width="15.42578125" style="116" customWidth="1"/>
    <col min="3332" max="3332" width="15.5703125" style="116" customWidth="1"/>
    <col min="3333" max="3333" width="14.140625" style="116" bestFit="1" customWidth="1"/>
    <col min="3334" max="3334" width="14.140625" style="116" customWidth="1"/>
    <col min="3335" max="3335" width="15.42578125" style="116" customWidth="1"/>
    <col min="3336" max="3584" width="16.5703125" style="116"/>
    <col min="3585" max="3585" width="15.5703125" style="116" customWidth="1"/>
    <col min="3586" max="3586" width="26.28515625" style="116" customWidth="1"/>
    <col min="3587" max="3587" width="15.42578125" style="116" customWidth="1"/>
    <col min="3588" max="3588" width="15.5703125" style="116" customWidth="1"/>
    <col min="3589" max="3589" width="14.140625" style="116" bestFit="1" customWidth="1"/>
    <col min="3590" max="3590" width="14.140625" style="116" customWidth="1"/>
    <col min="3591" max="3591" width="15.42578125" style="116" customWidth="1"/>
    <col min="3592" max="3840" width="16.5703125" style="116"/>
    <col min="3841" max="3841" width="15.5703125" style="116" customWidth="1"/>
    <col min="3842" max="3842" width="26.28515625" style="116" customWidth="1"/>
    <col min="3843" max="3843" width="15.42578125" style="116" customWidth="1"/>
    <col min="3844" max="3844" width="15.5703125" style="116" customWidth="1"/>
    <col min="3845" max="3845" width="14.140625" style="116" bestFit="1" customWidth="1"/>
    <col min="3846" max="3846" width="14.140625" style="116" customWidth="1"/>
    <col min="3847" max="3847" width="15.42578125" style="116" customWidth="1"/>
    <col min="3848" max="4096" width="16.5703125" style="116"/>
    <col min="4097" max="4097" width="15.5703125" style="116" customWidth="1"/>
    <col min="4098" max="4098" width="26.28515625" style="116" customWidth="1"/>
    <col min="4099" max="4099" width="15.42578125" style="116" customWidth="1"/>
    <col min="4100" max="4100" width="15.5703125" style="116" customWidth="1"/>
    <col min="4101" max="4101" width="14.140625" style="116" bestFit="1" customWidth="1"/>
    <col min="4102" max="4102" width="14.140625" style="116" customWidth="1"/>
    <col min="4103" max="4103" width="15.42578125" style="116" customWidth="1"/>
    <col min="4104" max="4352" width="16.5703125" style="116"/>
    <col min="4353" max="4353" width="15.5703125" style="116" customWidth="1"/>
    <col min="4354" max="4354" width="26.28515625" style="116" customWidth="1"/>
    <col min="4355" max="4355" width="15.42578125" style="116" customWidth="1"/>
    <col min="4356" max="4356" width="15.5703125" style="116" customWidth="1"/>
    <col min="4357" max="4357" width="14.140625" style="116" bestFit="1" customWidth="1"/>
    <col min="4358" max="4358" width="14.140625" style="116" customWidth="1"/>
    <col min="4359" max="4359" width="15.42578125" style="116" customWidth="1"/>
    <col min="4360" max="4608" width="16.5703125" style="116"/>
    <col min="4609" max="4609" width="15.5703125" style="116" customWidth="1"/>
    <col min="4610" max="4610" width="26.28515625" style="116" customWidth="1"/>
    <col min="4611" max="4611" width="15.42578125" style="116" customWidth="1"/>
    <col min="4612" max="4612" width="15.5703125" style="116" customWidth="1"/>
    <col min="4613" max="4613" width="14.140625" style="116" bestFit="1" customWidth="1"/>
    <col min="4614" max="4614" width="14.140625" style="116" customWidth="1"/>
    <col min="4615" max="4615" width="15.42578125" style="116" customWidth="1"/>
    <col min="4616" max="4864" width="16.5703125" style="116"/>
    <col min="4865" max="4865" width="15.5703125" style="116" customWidth="1"/>
    <col min="4866" max="4866" width="26.28515625" style="116" customWidth="1"/>
    <col min="4867" max="4867" width="15.42578125" style="116" customWidth="1"/>
    <col min="4868" max="4868" width="15.5703125" style="116" customWidth="1"/>
    <col min="4869" max="4869" width="14.140625" style="116" bestFit="1" customWidth="1"/>
    <col min="4870" max="4870" width="14.140625" style="116" customWidth="1"/>
    <col min="4871" max="4871" width="15.42578125" style="116" customWidth="1"/>
    <col min="4872" max="5120" width="16.5703125" style="116"/>
    <col min="5121" max="5121" width="15.5703125" style="116" customWidth="1"/>
    <col min="5122" max="5122" width="26.28515625" style="116" customWidth="1"/>
    <col min="5123" max="5123" width="15.42578125" style="116" customWidth="1"/>
    <col min="5124" max="5124" width="15.5703125" style="116" customWidth="1"/>
    <col min="5125" max="5125" width="14.140625" style="116" bestFit="1" customWidth="1"/>
    <col min="5126" max="5126" width="14.140625" style="116" customWidth="1"/>
    <col min="5127" max="5127" width="15.42578125" style="116" customWidth="1"/>
    <col min="5128" max="5376" width="16.5703125" style="116"/>
    <col min="5377" max="5377" width="15.5703125" style="116" customWidth="1"/>
    <col min="5378" max="5378" width="26.28515625" style="116" customWidth="1"/>
    <col min="5379" max="5379" width="15.42578125" style="116" customWidth="1"/>
    <col min="5380" max="5380" width="15.5703125" style="116" customWidth="1"/>
    <col min="5381" max="5381" width="14.140625" style="116" bestFit="1" customWidth="1"/>
    <col min="5382" max="5382" width="14.140625" style="116" customWidth="1"/>
    <col min="5383" max="5383" width="15.42578125" style="116" customWidth="1"/>
    <col min="5384" max="5632" width="16.5703125" style="116"/>
    <col min="5633" max="5633" width="15.5703125" style="116" customWidth="1"/>
    <col min="5634" max="5634" width="26.28515625" style="116" customWidth="1"/>
    <col min="5635" max="5635" width="15.42578125" style="116" customWidth="1"/>
    <col min="5636" max="5636" width="15.5703125" style="116" customWidth="1"/>
    <col min="5637" max="5637" width="14.140625" style="116" bestFit="1" customWidth="1"/>
    <col min="5638" max="5638" width="14.140625" style="116" customWidth="1"/>
    <col min="5639" max="5639" width="15.42578125" style="116" customWidth="1"/>
    <col min="5640" max="5888" width="16.5703125" style="116"/>
    <col min="5889" max="5889" width="15.5703125" style="116" customWidth="1"/>
    <col min="5890" max="5890" width="26.28515625" style="116" customWidth="1"/>
    <col min="5891" max="5891" width="15.42578125" style="116" customWidth="1"/>
    <col min="5892" max="5892" width="15.5703125" style="116" customWidth="1"/>
    <col min="5893" max="5893" width="14.140625" style="116" bestFit="1" customWidth="1"/>
    <col min="5894" max="5894" width="14.140625" style="116" customWidth="1"/>
    <col min="5895" max="5895" width="15.42578125" style="116" customWidth="1"/>
    <col min="5896" max="6144" width="16.5703125" style="116"/>
    <col min="6145" max="6145" width="15.5703125" style="116" customWidth="1"/>
    <col min="6146" max="6146" width="26.28515625" style="116" customWidth="1"/>
    <col min="6147" max="6147" width="15.42578125" style="116" customWidth="1"/>
    <col min="6148" max="6148" width="15.5703125" style="116" customWidth="1"/>
    <col min="6149" max="6149" width="14.140625" style="116" bestFit="1" customWidth="1"/>
    <col min="6150" max="6150" width="14.140625" style="116" customWidth="1"/>
    <col min="6151" max="6151" width="15.42578125" style="116" customWidth="1"/>
    <col min="6152" max="6400" width="16.5703125" style="116"/>
    <col min="6401" max="6401" width="15.5703125" style="116" customWidth="1"/>
    <col min="6402" max="6402" width="26.28515625" style="116" customWidth="1"/>
    <col min="6403" max="6403" width="15.42578125" style="116" customWidth="1"/>
    <col min="6404" max="6404" width="15.5703125" style="116" customWidth="1"/>
    <col min="6405" max="6405" width="14.140625" style="116" bestFit="1" customWidth="1"/>
    <col min="6406" max="6406" width="14.140625" style="116" customWidth="1"/>
    <col min="6407" max="6407" width="15.42578125" style="116" customWidth="1"/>
    <col min="6408" max="6656" width="16.5703125" style="116"/>
    <col min="6657" max="6657" width="15.5703125" style="116" customWidth="1"/>
    <col min="6658" max="6658" width="26.28515625" style="116" customWidth="1"/>
    <col min="6659" max="6659" width="15.42578125" style="116" customWidth="1"/>
    <col min="6660" max="6660" width="15.5703125" style="116" customWidth="1"/>
    <col min="6661" max="6661" width="14.140625" style="116" bestFit="1" customWidth="1"/>
    <col min="6662" max="6662" width="14.140625" style="116" customWidth="1"/>
    <col min="6663" max="6663" width="15.42578125" style="116" customWidth="1"/>
    <col min="6664" max="6912" width="16.5703125" style="116"/>
    <col min="6913" max="6913" width="15.5703125" style="116" customWidth="1"/>
    <col min="6914" max="6914" width="26.28515625" style="116" customWidth="1"/>
    <col min="6915" max="6915" width="15.42578125" style="116" customWidth="1"/>
    <col min="6916" max="6916" width="15.5703125" style="116" customWidth="1"/>
    <col min="6917" max="6917" width="14.140625" style="116" bestFit="1" customWidth="1"/>
    <col min="6918" max="6918" width="14.140625" style="116" customWidth="1"/>
    <col min="6919" max="6919" width="15.42578125" style="116" customWidth="1"/>
    <col min="6920" max="7168" width="16.5703125" style="116"/>
    <col min="7169" max="7169" width="15.5703125" style="116" customWidth="1"/>
    <col min="7170" max="7170" width="26.28515625" style="116" customWidth="1"/>
    <col min="7171" max="7171" width="15.42578125" style="116" customWidth="1"/>
    <col min="7172" max="7172" width="15.5703125" style="116" customWidth="1"/>
    <col min="7173" max="7173" width="14.140625" style="116" bestFit="1" customWidth="1"/>
    <col min="7174" max="7174" width="14.140625" style="116" customWidth="1"/>
    <col min="7175" max="7175" width="15.42578125" style="116" customWidth="1"/>
    <col min="7176" max="7424" width="16.5703125" style="116"/>
    <col min="7425" max="7425" width="15.5703125" style="116" customWidth="1"/>
    <col min="7426" max="7426" width="26.28515625" style="116" customWidth="1"/>
    <col min="7427" max="7427" width="15.42578125" style="116" customWidth="1"/>
    <col min="7428" max="7428" width="15.5703125" style="116" customWidth="1"/>
    <col min="7429" max="7429" width="14.140625" style="116" bestFit="1" customWidth="1"/>
    <col min="7430" max="7430" width="14.140625" style="116" customWidth="1"/>
    <col min="7431" max="7431" width="15.42578125" style="116" customWidth="1"/>
    <col min="7432" max="7680" width="16.5703125" style="116"/>
    <col min="7681" max="7681" width="15.5703125" style="116" customWidth="1"/>
    <col min="7682" max="7682" width="26.28515625" style="116" customWidth="1"/>
    <col min="7683" max="7683" width="15.42578125" style="116" customWidth="1"/>
    <col min="7684" max="7684" width="15.5703125" style="116" customWidth="1"/>
    <col min="7685" max="7685" width="14.140625" style="116" bestFit="1" customWidth="1"/>
    <col min="7686" max="7686" width="14.140625" style="116" customWidth="1"/>
    <col min="7687" max="7687" width="15.42578125" style="116" customWidth="1"/>
    <col min="7688" max="7936" width="16.5703125" style="116"/>
    <col min="7937" max="7937" width="15.5703125" style="116" customWidth="1"/>
    <col min="7938" max="7938" width="26.28515625" style="116" customWidth="1"/>
    <col min="7939" max="7939" width="15.42578125" style="116" customWidth="1"/>
    <col min="7940" max="7940" width="15.5703125" style="116" customWidth="1"/>
    <col min="7941" max="7941" width="14.140625" style="116" bestFit="1" customWidth="1"/>
    <col min="7942" max="7942" width="14.140625" style="116" customWidth="1"/>
    <col min="7943" max="7943" width="15.42578125" style="116" customWidth="1"/>
    <col min="7944" max="8192" width="16.5703125" style="116"/>
    <col min="8193" max="8193" width="15.5703125" style="116" customWidth="1"/>
    <col min="8194" max="8194" width="26.28515625" style="116" customWidth="1"/>
    <col min="8195" max="8195" width="15.42578125" style="116" customWidth="1"/>
    <col min="8196" max="8196" width="15.5703125" style="116" customWidth="1"/>
    <col min="8197" max="8197" width="14.140625" style="116" bestFit="1" customWidth="1"/>
    <col min="8198" max="8198" width="14.140625" style="116" customWidth="1"/>
    <col min="8199" max="8199" width="15.42578125" style="116" customWidth="1"/>
    <col min="8200" max="8448" width="16.5703125" style="116"/>
    <col min="8449" max="8449" width="15.5703125" style="116" customWidth="1"/>
    <col min="8450" max="8450" width="26.28515625" style="116" customWidth="1"/>
    <col min="8451" max="8451" width="15.42578125" style="116" customWidth="1"/>
    <col min="8452" max="8452" width="15.5703125" style="116" customWidth="1"/>
    <col min="8453" max="8453" width="14.140625" style="116" bestFit="1" customWidth="1"/>
    <col min="8454" max="8454" width="14.140625" style="116" customWidth="1"/>
    <col min="8455" max="8455" width="15.42578125" style="116" customWidth="1"/>
    <col min="8456" max="8704" width="16.5703125" style="116"/>
    <col min="8705" max="8705" width="15.5703125" style="116" customWidth="1"/>
    <col min="8706" max="8706" width="26.28515625" style="116" customWidth="1"/>
    <col min="8707" max="8707" width="15.42578125" style="116" customWidth="1"/>
    <col min="8708" max="8708" width="15.5703125" style="116" customWidth="1"/>
    <col min="8709" max="8709" width="14.140625" style="116" bestFit="1" customWidth="1"/>
    <col min="8710" max="8710" width="14.140625" style="116" customWidth="1"/>
    <col min="8711" max="8711" width="15.42578125" style="116" customWidth="1"/>
    <col min="8712" max="8960" width="16.5703125" style="116"/>
    <col min="8961" max="8961" width="15.5703125" style="116" customWidth="1"/>
    <col min="8962" max="8962" width="26.28515625" style="116" customWidth="1"/>
    <col min="8963" max="8963" width="15.42578125" style="116" customWidth="1"/>
    <col min="8964" max="8964" width="15.5703125" style="116" customWidth="1"/>
    <col min="8965" max="8965" width="14.140625" style="116" bestFit="1" customWidth="1"/>
    <col min="8966" max="8966" width="14.140625" style="116" customWidth="1"/>
    <col min="8967" max="8967" width="15.42578125" style="116" customWidth="1"/>
    <col min="8968" max="9216" width="16.5703125" style="116"/>
    <col min="9217" max="9217" width="15.5703125" style="116" customWidth="1"/>
    <col min="9218" max="9218" width="26.28515625" style="116" customWidth="1"/>
    <col min="9219" max="9219" width="15.42578125" style="116" customWidth="1"/>
    <col min="9220" max="9220" width="15.5703125" style="116" customWidth="1"/>
    <col min="9221" max="9221" width="14.140625" style="116" bestFit="1" customWidth="1"/>
    <col min="9222" max="9222" width="14.140625" style="116" customWidth="1"/>
    <col min="9223" max="9223" width="15.42578125" style="116" customWidth="1"/>
    <col min="9224" max="9472" width="16.5703125" style="116"/>
    <col min="9473" max="9473" width="15.5703125" style="116" customWidth="1"/>
    <col min="9474" max="9474" width="26.28515625" style="116" customWidth="1"/>
    <col min="9475" max="9475" width="15.42578125" style="116" customWidth="1"/>
    <col min="9476" max="9476" width="15.5703125" style="116" customWidth="1"/>
    <col min="9477" max="9477" width="14.140625" style="116" bestFit="1" customWidth="1"/>
    <col min="9478" max="9478" width="14.140625" style="116" customWidth="1"/>
    <col min="9479" max="9479" width="15.42578125" style="116" customWidth="1"/>
    <col min="9480" max="9728" width="16.5703125" style="116"/>
    <col min="9729" max="9729" width="15.5703125" style="116" customWidth="1"/>
    <col min="9730" max="9730" width="26.28515625" style="116" customWidth="1"/>
    <col min="9731" max="9731" width="15.42578125" style="116" customWidth="1"/>
    <col min="9732" max="9732" width="15.5703125" style="116" customWidth="1"/>
    <col min="9733" max="9733" width="14.140625" style="116" bestFit="1" customWidth="1"/>
    <col min="9734" max="9734" width="14.140625" style="116" customWidth="1"/>
    <col min="9735" max="9735" width="15.42578125" style="116" customWidth="1"/>
    <col min="9736" max="9984" width="16.5703125" style="116"/>
    <col min="9985" max="9985" width="15.5703125" style="116" customWidth="1"/>
    <col min="9986" max="9986" width="26.28515625" style="116" customWidth="1"/>
    <col min="9987" max="9987" width="15.42578125" style="116" customWidth="1"/>
    <col min="9988" max="9988" width="15.5703125" style="116" customWidth="1"/>
    <col min="9989" max="9989" width="14.140625" style="116" bestFit="1" customWidth="1"/>
    <col min="9990" max="9990" width="14.140625" style="116" customWidth="1"/>
    <col min="9991" max="9991" width="15.42578125" style="116" customWidth="1"/>
    <col min="9992" max="10240" width="16.5703125" style="116"/>
    <col min="10241" max="10241" width="15.5703125" style="116" customWidth="1"/>
    <col min="10242" max="10242" width="26.28515625" style="116" customWidth="1"/>
    <col min="10243" max="10243" width="15.42578125" style="116" customWidth="1"/>
    <col min="10244" max="10244" width="15.5703125" style="116" customWidth="1"/>
    <col min="10245" max="10245" width="14.140625" style="116" bestFit="1" customWidth="1"/>
    <col min="10246" max="10246" width="14.140625" style="116" customWidth="1"/>
    <col min="10247" max="10247" width="15.42578125" style="116" customWidth="1"/>
    <col min="10248" max="10496" width="16.5703125" style="116"/>
    <col min="10497" max="10497" width="15.5703125" style="116" customWidth="1"/>
    <col min="10498" max="10498" width="26.28515625" style="116" customWidth="1"/>
    <col min="10499" max="10499" width="15.42578125" style="116" customWidth="1"/>
    <col min="10500" max="10500" width="15.5703125" style="116" customWidth="1"/>
    <col min="10501" max="10501" width="14.140625" style="116" bestFit="1" customWidth="1"/>
    <col min="10502" max="10502" width="14.140625" style="116" customWidth="1"/>
    <col min="10503" max="10503" width="15.42578125" style="116" customWidth="1"/>
    <col min="10504" max="10752" width="16.5703125" style="116"/>
    <col min="10753" max="10753" width="15.5703125" style="116" customWidth="1"/>
    <col min="10754" max="10754" width="26.28515625" style="116" customWidth="1"/>
    <col min="10755" max="10755" width="15.42578125" style="116" customWidth="1"/>
    <col min="10756" max="10756" width="15.5703125" style="116" customWidth="1"/>
    <col min="10757" max="10757" width="14.140625" style="116" bestFit="1" customWidth="1"/>
    <col min="10758" max="10758" width="14.140625" style="116" customWidth="1"/>
    <col min="10759" max="10759" width="15.42578125" style="116" customWidth="1"/>
    <col min="10760" max="11008" width="16.5703125" style="116"/>
    <col min="11009" max="11009" width="15.5703125" style="116" customWidth="1"/>
    <col min="11010" max="11010" width="26.28515625" style="116" customWidth="1"/>
    <col min="11011" max="11011" width="15.42578125" style="116" customWidth="1"/>
    <col min="11012" max="11012" width="15.5703125" style="116" customWidth="1"/>
    <col min="11013" max="11013" width="14.140625" style="116" bestFit="1" customWidth="1"/>
    <col min="11014" max="11014" width="14.140625" style="116" customWidth="1"/>
    <col min="11015" max="11015" width="15.42578125" style="116" customWidth="1"/>
    <col min="11016" max="11264" width="16.5703125" style="116"/>
    <col min="11265" max="11265" width="15.5703125" style="116" customWidth="1"/>
    <col min="11266" max="11266" width="26.28515625" style="116" customWidth="1"/>
    <col min="11267" max="11267" width="15.42578125" style="116" customWidth="1"/>
    <col min="11268" max="11268" width="15.5703125" style="116" customWidth="1"/>
    <col min="11269" max="11269" width="14.140625" style="116" bestFit="1" customWidth="1"/>
    <col min="11270" max="11270" width="14.140625" style="116" customWidth="1"/>
    <col min="11271" max="11271" width="15.42578125" style="116" customWidth="1"/>
    <col min="11272" max="11520" width="16.5703125" style="116"/>
    <col min="11521" max="11521" width="15.5703125" style="116" customWidth="1"/>
    <col min="11522" max="11522" width="26.28515625" style="116" customWidth="1"/>
    <col min="11523" max="11523" width="15.42578125" style="116" customWidth="1"/>
    <col min="11524" max="11524" width="15.5703125" style="116" customWidth="1"/>
    <col min="11525" max="11525" width="14.140625" style="116" bestFit="1" customWidth="1"/>
    <col min="11526" max="11526" width="14.140625" style="116" customWidth="1"/>
    <col min="11527" max="11527" width="15.42578125" style="116" customWidth="1"/>
    <col min="11528" max="11776" width="16.5703125" style="116"/>
    <col min="11777" max="11777" width="15.5703125" style="116" customWidth="1"/>
    <col min="11778" max="11778" width="26.28515625" style="116" customWidth="1"/>
    <col min="11779" max="11779" width="15.42578125" style="116" customWidth="1"/>
    <col min="11780" max="11780" width="15.5703125" style="116" customWidth="1"/>
    <col min="11781" max="11781" width="14.140625" style="116" bestFit="1" customWidth="1"/>
    <col min="11782" max="11782" width="14.140625" style="116" customWidth="1"/>
    <col min="11783" max="11783" width="15.42578125" style="116" customWidth="1"/>
    <col min="11784" max="12032" width="16.5703125" style="116"/>
    <col min="12033" max="12033" width="15.5703125" style="116" customWidth="1"/>
    <col min="12034" max="12034" width="26.28515625" style="116" customWidth="1"/>
    <col min="12035" max="12035" width="15.42578125" style="116" customWidth="1"/>
    <col min="12036" max="12036" width="15.5703125" style="116" customWidth="1"/>
    <col min="12037" max="12037" width="14.140625" style="116" bestFit="1" customWidth="1"/>
    <col min="12038" max="12038" width="14.140625" style="116" customWidth="1"/>
    <col min="12039" max="12039" width="15.42578125" style="116" customWidth="1"/>
    <col min="12040" max="12288" width="16.5703125" style="116"/>
    <col min="12289" max="12289" width="15.5703125" style="116" customWidth="1"/>
    <col min="12290" max="12290" width="26.28515625" style="116" customWidth="1"/>
    <col min="12291" max="12291" width="15.42578125" style="116" customWidth="1"/>
    <col min="12292" max="12292" width="15.5703125" style="116" customWidth="1"/>
    <col min="12293" max="12293" width="14.140625" style="116" bestFit="1" customWidth="1"/>
    <col min="12294" max="12294" width="14.140625" style="116" customWidth="1"/>
    <col min="12295" max="12295" width="15.42578125" style="116" customWidth="1"/>
    <col min="12296" max="12544" width="16.5703125" style="116"/>
    <col min="12545" max="12545" width="15.5703125" style="116" customWidth="1"/>
    <col min="12546" max="12546" width="26.28515625" style="116" customWidth="1"/>
    <col min="12547" max="12547" width="15.42578125" style="116" customWidth="1"/>
    <col min="12548" max="12548" width="15.5703125" style="116" customWidth="1"/>
    <col min="12549" max="12549" width="14.140625" style="116" bestFit="1" customWidth="1"/>
    <col min="12550" max="12550" width="14.140625" style="116" customWidth="1"/>
    <col min="12551" max="12551" width="15.42578125" style="116" customWidth="1"/>
    <col min="12552" max="12800" width="16.5703125" style="116"/>
    <col min="12801" max="12801" width="15.5703125" style="116" customWidth="1"/>
    <col min="12802" max="12802" width="26.28515625" style="116" customWidth="1"/>
    <col min="12803" max="12803" width="15.42578125" style="116" customWidth="1"/>
    <col min="12804" max="12804" width="15.5703125" style="116" customWidth="1"/>
    <col min="12805" max="12805" width="14.140625" style="116" bestFit="1" customWidth="1"/>
    <col min="12806" max="12806" width="14.140625" style="116" customWidth="1"/>
    <col min="12807" max="12807" width="15.42578125" style="116" customWidth="1"/>
    <col min="12808" max="13056" width="16.5703125" style="116"/>
    <col min="13057" max="13057" width="15.5703125" style="116" customWidth="1"/>
    <col min="13058" max="13058" width="26.28515625" style="116" customWidth="1"/>
    <col min="13059" max="13059" width="15.42578125" style="116" customWidth="1"/>
    <col min="13060" max="13060" width="15.5703125" style="116" customWidth="1"/>
    <col min="13061" max="13061" width="14.140625" style="116" bestFit="1" customWidth="1"/>
    <col min="13062" max="13062" width="14.140625" style="116" customWidth="1"/>
    <col min="13063" max="13063" width="15.42578125" style="116" customWidth="1"/>
    <col min="13064" max="13312" width="16.5703125" style="116"/>
    <col min="13313" max="13313" width="15.5703125" style="116" customWidth="1"/>
    <col min="13314" max="13314" width="26.28515625" style="116" customWidth="1"/>
    <col min="13315" max="13315" width="15.42578125" style="116" customWidth="1"/>
    <col min="13316" max="13316" width="15.5703125" style="116" customWidth="1"/>
    <col min="13317" max="13317" width="14.140625" style="116" bestFit="1" customWidth="1"/>
    <col min="13318" max="13318" width="14.140625" style="116" customWidth="1"/>
    <col min="13319" max="13319" width="15.42578125" style="116" customWidth="1"/>
    <col min="13320" max="13568" width="16.5703125" style="116"/>
    <col min="13569" max="13569" width="15.5703125" style="116" customWidth="1"/>
    <col min="13570" max="13570" width="26.28515625" style="116" customWidth="1"/>
    <col min="13571" max="13571" width="15.42578125" style="116" customWidth="1"/>
    <col min="13572" max="13572" width="15.5703125" style="116" customWidth="1"/>
    <col min="13573" max="13573" width="14.140625" style="116" bestFit="1" customWidth="1"/>
    <col min="13574" max="13574" width="14.140625" style="116" customWidth="1"/>
    <col min="13575" max="13575" width="15.42578125" style="116" customWidth="1"/>
    <col min="13576" max="13824" width="16.5703125" style="116"/>
    <col min="13825" max="13825" width="15.5703125" style="116" customWidth="1"/>
    <col min="13826" max="13826" width="26.28515625" style="116" customWidth="1"/>
    <col min="13827" max="13827" width="15.42578125" style="116" customWidth="1"/>
    <col min="13828" max="13828" width="15.5703125" style="116" customWidth="1"/>
    <col min="13829" max="13829" width="14.140625" style="116" bestFit="1" customWidth="1"/>
    <col min="13830" max="13830" width="14.140625" style="116" customWidth="1"/>
    <col min="13831" max="13831" width="15.42578125" style="116" customWidth="1"/>
    <col min="13832" max="14080" width="16.5703125" style="116"/>
    <col min="14081" max="14081" width="15.5703125" style="116" customWidth="1"/>
    <col min="14082" max="14082" width="26.28515625" style="116" customWidth="1"/>
    <col min="14083" max="14083" width="15.42578125" style="116" customWidth="1"/>
    <col min="14084" max="14084" width="15.5703125" style="116" customWidth="1"/>
    <col min="14085" max="14085" width="14.140625" style="116" bestFit="1" customWidth="1"/>
    <col min="14086" max="14086" width="14.140625" style="116" customWidth="1"/>
    <col min="14087" max="14087" width="15.42578125" style="116" customWidth="1"/>
    <col min="14088" max="14336" width="16.5703125" style="116"/>
    <col min="14337" max="14337" width="15.5703125" style="116" customWidth="1"/>
    <col min="14338" max="14338" width="26.28515625" style="116" customWidth="1"/>
    <col min="14339" max="14339" width="15.42578125" style="116" customWidth="1"/>
    <col min="14340" max="14340" width="15.5703125" style="116" customWidth="1"/>
    <col min="14341" max="14341" width="14.140625" style="116" bestFit="1" customWidth="1"/>
    <col min="14342" max="14342" width="14.140625" style="116" customWidth="1"/>
    <col min="14343" max="14343" width="15.42578125" style="116" customWidth="1"/>
    <col min="14344" max="14592" width="16.5703125" style="116"/>
    <col min="14593" max="14593" width="15.5703125" style="116" customWidth="1"/>
    <col min="14594" max="14594" width="26.28515625" style="116" customWidth="1"/>
    <col min="14595" max="14595" width="15.42578125" style="116" customWidth="1"/>
    <col min="14596" max="14596" width="15.5703125" style="116" customWidth="1"/>
    <col min="14597" max="14597" width="14.140625" style="116" bestFit="1" customWidth="1"/>
    <col min="14598" max="14598" width="14.140625" style="116" customWidth="1"/>
    <col min="14599" max="14599" width="15.42578125" style="116" customWidth="1"/>
    <col min="14600" max="14848" width="16.5703125" style="116"/>
    <col min="14849" max="14849" width="15.5703125" style="116" customWidth="1"/>
    <col min="14850" max="14850" width="26.28515625" style="116" customWidth="1"/>
    <col min="14851" max="14851" width="15.42578125" style="116" customWidth="1"/>
    <col min="14852" max="14852" width="15.5703125" style="116" customWidth="1"/>
    <col min="14853" max="14853" width="14.140625" style="116" bestFit="1" customWidth="1"/>
    <col min="14854" max="14854" width="14.140625" style="116" customWidth="1"/>
    <col min="14855" max="14855" width="15.42578125" style="116" customWidth="1"/>
    <col min="14856" max="15104" width="16.5703125" style="116"/>
    <col min="15105" max="15105" width="15.5703125" style="116" customWidth="1"/>
    <col min="15106" max="15106" width="26.28515625" style="116" customWidth="1"/>
    <col min="15107" max="15107" width="15.42578125" style="116" customWidth="1"/>
    <col min="15108" max="15108" width="15.5703125" style="116" customWidth="1"/>
    <col min="15109" max="15109" width="14.140625" style="116" bestFit="1" customWidth="1"/>
    <col min="15110" max="15110" width="14.140625" style="116" customWidth="1"/>
    <col min="15111" max="15111" width="15.42578125" style="116" customWidth="1"/>
    <col min="15112" max="15360" width="16.5703125" style="116"/>
    <col min="15361" max="15361" width="15.5703125" style="116" customWidth="1"/>
    <col min="15362" max="15362" width="26.28515625" style="116" customWidth="1"/>
    <col min="15363" max="15363" width="15.42578125" style="116" customWidth="1"/>
    <col min="15364" max="15364" width="15.5703125" style="116" customWidth="1"/>
    <col min="15365" max="15365" width="14.140625" style="116" bestFit="1" customWidth="1"/>
    <col min="15366" max="15366" width="14.140625" style="116" customWidth="1"/>
    <col min="15367" max="15367" width="15.42578125" style="116" customWidth="1"/>
    <col min="15368" max="15616" width="16.5703125" style="116"/>
    <col min="15617" max="15617" width="15.5703125" style="116" customWidth="1"/>
    <col min="15618" max="15618" width="26.28515625" style="116" customWidth="1"/>
    <col min="15619" max="15619" width="15.42578125" style="116" customWidth="1"/>
    <col min="15620" max="15620" width="15.5703125" style="116" customWidth="1"/>
    <col min="15621" max="15621" width="14.140625" style="116" bestFit="1" customWidth="1"/>
    <col min="15622" max="15622" width="14.140625" style="116" customWidth="1"/>
    <col min="15623" max="15623" width="15.42578125" style="116" customWidth="1"/>
    <col min="15624" max="15872" width="16.5703125" style="116"/>
    <col min="15873" max="15873" width="15.5703125" style="116" customWidth="1"/>
    <col min="15874" max="15874" width="26.28515625" style="116" customWidth="1"/>
    <col min="15875" max="15875" width="15.42578125" style="116" customWidth="1"/>
    <col min="15876" max="15876" width="15.5703125" style="116" customWidth="1"/>
    <col min="15877" max="15877" width="14.140625" style="116" bestFit="1" customWidth="1"/>
    <col min="15878" max="15878" width="14.140625" style="116" customWidth="1"/>
    <col min="15879" max="15879" width="15.42578125" style="116" customWidth="1"/>
    <col min="15880" max="16128" width="16.5703125" style="116"/>
    <col min="16129" max="16129" width="15.5703125" style="116" customWidth="1"/>
    <col min="16130" max="16130" width="26.28515625" style="116" customWidth="1"/>
    <col min="16131" max="16131" width="15.42578125" style="116" customWidth="1"/>
    <col min="16132" max="16132" width="15.5703125" style="116" customWidth="1"/>
    <col min="16133" max="16133" width="14.140625" style="116" bestFit="1" customWidth="1"/>
    <col min="16134" max="16134" width="14.140625" style="116" customWidth="1"/>
    <col min="16135" max="16135" width="15.42578125" style="116" customWidth="1"/>
    <col min="16136" max="16384" width="16.5703125" style="116"/>
  </cols>
  <sheetData>
    <row r="1" spans="1:7" ht="35.1" customHeight="1" x14ac:dyDescent="0.2">
      <c r="A1" s="248" t="s">
        <v>499</v>
      </c>
      <c r="B1" s="249"/>
      <c r="C1" s="249"/>
      <c r="D1" s="249"/>
      <c r="E1" s="249"/>
      <c r="F1" s="249"/>
      <c r="G1" s="249"/>
    </row>
    <row r="2" spans="1:7" ht="24.95" customHeight="1" x14ac:dyDescent="0.2">
      <c r="A2" s="117" t="s">
        <v>228</v>
      </c>
      <c r="B2" s="117" t="s">
        <v>500</v>
      </c>
      <c r="C2" s="118" t="s">
        <v>501</v>
      </c>
      <c r="D2" s="118" t="s">
        <v>502</v>
      </c>
      <c r="E2" s="118" t="s">
        <v>503</v>
      </c>
      <c r="F2" s="118" t="s">
        <v>504</v>
      </c>
      <c r="G2" s="118" t="s">
        <v>505</v>
      </c>
    </row>
    <row r="3" spans="1:7" ht="15" x14ac:dyDescent="0.25">
      <c r="A3" s="167" t="str">
        <f t="shared" ref="A3:A66" si="0">IF(LEFT(B3,1)=" ",MID(B3,7,10),MID(B3,7,4))</f>
        <v>Bala</v>
      </c>
      <c r="B3" s="182" t="str">
        <f>+'004'!G2</f>
        <v>***** Balance</v>
      </c>
      <c r="C3" s="184">
        <f>+'004'!H2</f>
        <v>0</v>
      </c>
      <c r="D3" s="184">
        <f>+'004'!I2</f>
        <v>25446538912.080002</v>
      </c>
      <c r="E3" s="184">
        <f>+'004'!J2</f>
        <v>-25446538912.080002</v>
      </c>
      <c r="F3" s="184">
        <f>+'004'!K2</f>
        <v>0</v>
      </c>
      <c r="G3" s="184">
        <f>+'004'!L2</f>
        <v>0</v>
      </c>
    </row>
    <row r="4" spans="1:7" ht="15" x14ac:dyDescent="0.25">
      <c r="A4" s="167" t="str">
        <f t="shared" si="0"/>
        <v>1000</v>
      </c>
      <c r="B4" s="182" t="str">
        <f>+'004'!G3</f>
        <v>****  1000     Activo</v>
      </c>
      <c r="C4" s="184">
        <f>+'004'!H3</f>
        <v>2315513984.48</v>
      </c>
      <c r="D4" s="184">
        <f>+'004'!I3</f>
        <v>25035344875.580002</v>
      </c>
      <c r="E4" s="184">
        <f>+'004'!J3</f>
        <v>-25051064616.98</v>
      </c>
      <c r="F4" s="184">
        <f>+'004'!K3</f>
        <v>2299794243.0799999</v>
      </c>
      <c r="G4" s="184">
        <f>+'004'!L3</f>
        <v>-15719741.4</v>
      </c>
    </row>
    <row r="5" spans="1:7" ht="15" x14ac:dyDescent="0.25">
      <c r="A5" s="167" t="str">
        <f t="shared" si="0"/>
        <v>1100</v>
      </c>
      <c r="B5" s="182" t="str">
        <f>+'004'!G4</f>
        <v>***   1100     Activo Circulante</v>
      </c>
      <c r="C5" s="184">
        <f>+'004'!H4</f>
        <v>772556872.03999996</v>
      </c>
      <c r="D5" s="184">
        <f>+'004'!I4</f>
        <v>25012529304.73</v>
      </c>
      <c r="E5" s="184">
        <f>+'004'!J4</f>
        <v>-25033895209.290001</v>
      </c>
      <c r="F5" s="184">
        <f>+'004'!K4</f>
        <v>751190967.48000002</v>
      </c>
      <c r="G5" s="184">
        <f>+'004'!L4</f>
        <v>-21365904.559999999</v>
      </c>
    </row>
    <row r="6" spans="1:7" ht="15" x14ac:dyDescent="0.25">
      <c r="A6" s="167" t="str">
        <f t="shared" si="0"/>
        <v>1110</v>
      </c>
      <c r="B6" s="182" t="str">
        <f>+'004'!G5</f>
        <v>**    1110     Efectivo y Equivalentes</v>
      </c>
      <c r="C6" s="184">
        <f>+'004'!H5</f>
        <v>751410404.92999995</v>
      </c>
      <c r="D6" s="184">
        <f>+'004'!I5</f>
        <v>24890173626.400002</v>
      </c>
      <c r="E6" s="184">
        <f>+'004'!J5</f>
        <v>-24912029426.529999</v>
      </c>
      <c r="F6" s="184">
        <f>+'004'!K5</f>
        <v>729554604.79999995</v>
      </c>
      <c r="G6" s="184">
        <f>+'004'!L5</f>
        <v>-21855800.129999999</v>
      </c>
    </row>
    <row r="7" spans="1:7" ht="15" x14ac:dyDescent="0.25">
      <c r="A7" s="167" t="str">
        <f t="shared" si="0"/>
        <v>1112</v>
      </c>
      <c r="B7" s="182" t="str">
        <f>+'004'!G6</f>
        <v>*     1112     Bancos/Tesorería</v>
      </c>
      <c r="C7" s="184">
        <f>+'004'!H6</f>
        <v>1024837.97</v>
      </c>
      <c r="D7" s="184">
        <f>+'004'!I6</f>
        <v>13348431866.540001</v>
      </c>
      <c r="E7" s="184">
        <f>+'004'!J6</f>
        <v>-13347830080.93</v>
      </c>
      <c r="F7" s="184">
        <f>+'004'!K6</f>
        <v>1626623.58</v>
      </c>
      <c r="G7" s="184">
        <f>+'004'!L6</f>
        <v>601785.61</v>
      </c>
    </row>
    <row r="8" spans="1:7" ht="15" x14ac:dyDescent="0.25">
      <c r="A8" s="167" t="str">
        <f t="shared" si="0"/>
        <v>1112010110</v>
      </c>
      <c r="B8" s="182" t="str">
        <f>+'004'!G7</f>
        <v xml:space="preserve">      1112010110  SNTDER GASTOS  65500708240</v>
      </c>
      <c r="C8" s="184">
        <f>+'004'!H7</f>
        <v>66267.19</v>
      </c>
      <c r="D8" s="184">
        <f>+'004'!I7</f>
        <v>1369810645.5799999</v>
      </c>
      <c r="E8" s="184">
        <f>+'004'!J7</f>
        <v>-1368208444.23</v>
      </c>
      <c r="F8" s="184">
        <f>+'004'!K7</f>
        <v>1668468.54</v>
      </c>
      <c r="G8" s="184">
        <f>+'004'!L7</f>
        <v>1602201.35</v>
      </c>
    </row>
    <row r="9" spans="1:7" ht="15" x14ac:dyDescent="0.25">
      <c r="A9" s="167" t="str">
        <f t="shared" si="0"/>
        <v>1112010111</v>
      </c>
      <c r="B9" s="182" t="str">
        <f>+'004'!G8</f>
        <v xml:space="preserve">      1112010111  SNTDER GTOS  8240 I</v>
      </c>
      <c r="C9" s="184">
        <f>+'004'!H8</f>
        <v>0</v>
      </c>
      <c r="D9" s="184">
        <f>+'004'!I8</f>
        <v>1275191735.5799999</v>
      </c>
      <c r="E9" s="184">
        <f>+'004'!J8</f>
        <v>-1275191735.5799999</v>
      </c>
      <c r="F9" s="184">
        <f>+'004'!K8</f>
        <v>0</v>
      </c>
      <c r="G9" s="184">
        <f>+'004'!L8</f>
        <v>0</v>
      </c>
    </row>
    <row r="10" spans="1:7" ht="15" x14ac:dyDescent="0.25">
      <c r="A10" s="167" t="str">
        <f t="shared" si="0"/>
        <v>1112010112</v>
      </c>
      <c r="B10" s="182" t="str">
        <f>+'004'!G9</f>
        <v xml:space="preserve">      1112010112  SNTDER GTOS  8240 E</v>
      </c>
      <c r="C10" s="184">
        <f>+'004'!H9</f>
        <v>-400</v>
      </c>
      <c r="D10" s="184">
        <f>+'004'!I9</f>
        <v>1305556794.9200001</v>
      </c>
      <c r="E10" s="184">
        <f>+'004'!J9</f>
        <v>-1306512550.0899999</v>
      </c>
      <c r="F10" s="184">
        <f>+'004'!K9</f>
        <v>-956155.17</v>
      </c>
      <c r="G10" s="184">
        <f>+'004'!L9</f>
        <v>-955755.17</v>
      </c>
    </row>
    <row r="11" spans="1:7" ht="15" x14ac:dyDescent="0.25">
      <c r="A11" s="167" t="str">
        <f t="shared" si="0"/>
        <v>1112010120</v>
      </c>
      <c r="B11" s="182" t="str">
        <f>+'004'!G10</f>
        <v xml:space="preserve">      1112010120  SNTDER NOMINA 65500708467</v>
      </c>
      <c r="C11" s="184">
        <f>+'004'!H10</f>
        <v>28818.94</v>
      </c>
      <c r="D11" s="184">
        <f>+'004'!I10</f>
        <v>2520719.35</v>
      </c>
      <c r="E11" s="184">
        <f>+'004'!J10</f>
        <v>-2521679.39</v>
      </c>
      <c r="F11" s="184">
        <f>+'004'!K10</f>
        <v>27858.9</v>
      </c>
      <c r="G11" s="184">
        <f>+'004'!L10</f>
        <v>-960.04</v>
      </c>
    </row>
    <row r="12" spans="1:7" ht="15" x14ac:dyDescent="0.25">
      <c r="A12" s="167" t="str">
        <f t="shared" si="0"/>
        <v>1112010121</v>
      </c>
      <c r="B12" s="182" t="str">
        <f>+'004'!G11</f>
        <v xml:space="preserve">      1112010121  SNTDER NOM  8467 I</v>
      </c>
      <c r="C12" s="184">
        <f>+'004'!H11</f>
        <v>0</v>
      </c>
      <c r="D12" s="184">
        <f>+'004'!I11</f>
        <v>2520000</v>
      </c>
      <c r="E12" s="184">
        <f>+'004'!J11</f>
        <v>-2520000</v>
      </c>
      <c r="F12" s="184">
        <f>+'004'!K11</f>
        <v>0</v>
      </c>
      <c r="G12" s="184">
        <f>+'004'!L11</f>
        <v>0</v>
      </c>
    </row>
    <row r="13" spans="1:7" ht="15" x14ac:dyDescent="0.25">
      <c r="A13" s="167" t="str">
        <f t="shared" si="0"/>
        <v>1112010122</v>
      </c>
      <c r="B13" s="182" t="str">
        <f>+'004'!G12</f>
        <v xml:space="preserve">      1112010122  SNTDER NOM  8467 E</v>
      </c>
      <c r="C13" s="184">
        <f>+'004'!H12</f>
        <v>0</v>
      </c>
      <c r="D13" s="184">
        <f>+'004'!I12</f>
        <v>2522398.7400000002</v>
      </c>
      <c r="E13" s="184">
        <f>+'004'!J12</f>
        <v>-2522398.7400000002</v>
      </c>
      <c r="F13" s="184">
        <f>+'004'!K12</f>
        <v>0</v>
      </c>
      <c r="G13" s="184">
        <f>+'004'!L12</f>
        <v>0</v>
      </c>
    </row>
    <row r="14" spans="1:7" ht="15" x14ac:dyDescent="0.25">
      <c r="A14" s="167" t="str">
        <f t="shared" si="0"/>
        <v>1112010130</v>
      </c>
      <c r="B14" s="182" t="str">
        <f>+'004'!G13</f>
        <v xml:space="preserve">      1112010130  SNTDER ING  8254</v>
      </c>
      <c r="C14" s="184">
        <f>+'004'!H13</f>
        <v>7100.33</v>
      </c>
      <c r="D14" s="184">
        <f>+'004'!I13</f>
        <v>14.5</v>
      </c>
      <c r="E14" s="184">
        <f>+'004'!J13</f>
        <v>0</v>
      </c>
      <c r="F14" s="184">
        <f>+'004'!K13</f>
        <v>7114.83</v>
      </c>
      <c r="G14" s="184">
        <f>+'004'!L13</f>
        <v>14.5</v>
      </c>
    </row>
    <row r="15" spans="1:7" ht="15" x14ac:dyDescent="0.25">
      <c r="A15" s="167" t="str">
        <f t="shared" si="0"/>
        <v>1112010131</v>
      </c>
      <c r="B15" s="182" t="str">
        <f>+'004'!G14</f>
        <v xml:space="preserve">      1112010131  SNTDER ING  8254 I</v>
      </c>
      <c r="C15" s="184">
        <f>+'004'!H14</f>
        <v>0</v>
      </c>
      <c r="D15" s="184">
        <f>+'004'!I14</f>
        <v>14.5</v>
      </c>
      <c r="E15" s="184">
        <f>+'004'!J14</f>
        <v>-14.5</v>
      </c>
      <c r="F15" s="184">
        <f>+'004'!K14</f>
        <v>0</v>
      </c>
      <c r="G15" s="184">
        <f>+'004'!L14</f>
        <v>0</v>
      </c>
    </row>
    <row r="16" spans="1:7" ht="15" x14ac:dyDescent="0.25">
      <c r="A16" s="167" t="str">
        <f t="shared" si="0"/>
        <v>1112010132</v>
      </c>
      <c r="B16" s="182" t="str">
        <f>+'004'!G15</f>
        <v xml:space="preserve">      1112010132  SNTDER ING  8254 E</v>
      </c>
      <c r="C16" s="184">
        <f>+'004'!H15</f>
        <v>0</v>
      </c>
      <c r="D16" s="184">
        <f>+'004'!I15</f>
        <v>0</v>
      </c>
      <c r="E16" s="184">
        <f>+'004'!J15</f>
        <v>0</v>
      </c>
      <c r="F16" s="184">
        <f>+'004'!K15</f>
        <v>0</v>
      </c>
      <c r="G16" s="184">
        <f>+'004'!L15</f>
        <v>0</v>
      </c>
    </row>
    <row r="17" spans="1:7" ht="15" x14ac:dyDescent="0.25">
      <c r="A17" s="167" t="str">
        <f t="shared" si="0"/>
        <v>1112010210</v>
      </c>
      <c r="B17" s="182" t="str">
        <f>+'004'!G16</f>
        <v xml:space="preserve">      1112010210  BBVA NOMINA  0447706340</v>
      </c>
      <c r="C17" s="184">
        <f>+'004'!H16</f>
        <v>6228129.3399999999</v>
      </c>
      <c r="D17" s="184">
        <f>+'004'!I16</f>
        <v>12361717.630000001</v>
      </c>
      <c r="E17" s="184">
        <f>+'004'!J16</f>
        <v>-18542526.370000001</v>
      </c>
      <c r="F17" s="184">
        <f>+'004'!K16</f>
        <v>47320.6</v>
      </c>
      <c r="G17" s="184">
        <f>+'004'!L16</f>
        <v>-6180808.7400000002</v>
      </c>
    </row>
    <row r="18" spans="1:7" ht="15" x14ac:dyDescent="0.25">
      <c r="A18" s="167" t="str">
        <f t="shared" si="0"/>
        <v>1112010211</v>
      </c>
      <c r="B18" s="182" t="str">
        <f>+'004'!G17</f>
        <v xml:space="preserve">      1112010211  BBVA NOMINA  6340 I</v>
      </c>
      <c r="C18" s="184">
        <f>+'004'!H17</f>
        <v>0</v>
      </c>
      <c r="D18" s="184">
        <f>+'004'!I17</f>
        <v>12355003.689999999</v>
      </c>
      <c r="E18" s="184">
        <f>+'004'!J17</f>
        <v>-12355003.689999999</v>
      </c>
      <c r="F18" s="184">
        <f>+'004'!K17</f>
        <v>0</v>
      </c>
      <c r="G18" s="184">
        <f>+'004'!L17</f>
        <v>0</v>
      </c>
    </row>
    <row r="19" spans="1:7" ht="15" x14ac:dyDescent="0.25">
      <c r="A19" s="167" t="str">
        <f t="shared" si="0"/>
        <v>1112010212</v>
      </c>
      <c r="B19" s="182" t="str">
        <f>+'004'!G18</f>
        <v xml:space="preserve">      1112010212  BBVA NOMINA  6340 E</v>
      </c>
      <c r="C19" s="184">
        <f>+'004'!H18</f>
        <v>-6202343.4199999999</v>
      </c>
      <c r="D19" s="184">
        <f>+'004'!I18</f>
        <v>18553407.640000001</v>
      </c>
      <c r="E19" s="184">
        <f>+'004'!J18</f>
        <v>-12351064.220000001</v>
      </c>
      <c r="F19" s="184">
        <f>+'004'!K18</f>
        <v>0</v>
      </c>
      <c r="G19" s="184">
        <f>+'004'!L18</f>
        <v>6202343.4199999999</v>
      </c>
    </row>
    <row r="20" spans="1:7" ht="15" x14ac:dyDescent="0.25">
      <c r="A20" s="167" t="str">
        <f t="shared" si="0"/>
        <v>1112010220</v>
      </c>
      <c r="B20" s="182" t="str">
        <f>+'004'!G19</f>
        <v xml:space="preserve">      1112010220  BBVA GASTOS  0449445390</v>
      </c>
      <c r="C20" s="184">
        <f>+'004'!H19</f>
        <v>793082.74</v>
      </c>
      <c r="D20" s="184">
        <f>+'004'!I19</f>
        <v>3674204.53</v>
      </c>
      <c r="E20" s="184">
        <f>+'004'!J19</f>
        <v>-4030907.13</v>
      </c>
      <c r="F20" s="184">
        <f>+'004'!K19</f>
        <v>436380.14</v>
      </c>
      <c r="G20" s="184">
        <f>+'004'!L19</f>
        <v>-356702.6</v>
      </c>
    </row>
    <row r="21" spans="1:7" ht="15" x14ac:dyDescent="0.25">
      <c r="A21" s="167" t="str">
        <f t="shared" si="0"/>
        <v>1112010221</v>
      </c>
      <c r="B21" s="182" t="str">
        <f>+'004'!G20</f>
        <v xml:space="preserve">      1112010221  BBVA GASTOS  5390 I</v>
      </c>
      <c r="C21" s="184">
        <f>+'004'!H20</f>
        <v>0</v>
      </c>
      <c r="D21" s="184">
        <f>+'004'!I20</f>
        <v>5074204.53</v>
      </c>
      <c r="E21" s="184">
        <f>+'004'!J20</f>
        <v>-5074204.53</v>
      </c>
      <c r="F21" s="184">
        <f>+'004'!K20</f>
        <v>0</v>
      </c>
      <c r="G21" s="184">
        <f>+'004'!L20</f>
        <v>0</v>
      </c>
    </row>
    <row r="22" spans="1:7" ht="15" x14ac:dyDescent="0.25">
      <c r="A22" s="167" t="str">
        <f t="shared" si="0"/>
        <v>1112010222</v>
      </c>
      <c r="B22" s="182" t="str">
        <f>+'004'!G21</f>
        <v xml:space="preserve">      1112010222  BBVA GASTOS  5390 E</v>
      </c>
      <c r="C22" s="184">
        <f>+'004'!H21</f>
        <v>-573411.30000000005</v>
      </c>
      <c r="D22" s="184">
        <f>+'004'!I21</f>
        <v>4098698.59</v>
      </c>
      <c r="E22" s="184">
        <f>+'004'!J21</f>
        <v>-3905910.83</v>
      </c>
      <c r="F22" s="184">
        <f>+'004'!K21</f>
        <v>-380623.54</v>
      </c>
      <c r="G22" s="184">
        <f>+'004'!L21</f>
        <v>192787.76</v>
      </c>
    </row>
    <row r="23" spans="1:7" ht="15" x14ac:dyDescent="0.25">
      <c r="A23" s="167" t="str">
        <f t="shared" si="0"/>
        <v>1112010310</v>
      </c>
      <c r="B23" s="182" t="str">
        <f>+'004'!G22</f>
        <v xml:space="preserve">      1112010310  BNMEX NOMINA  7992753</v>
      </c>
      <c r="C23" s="184">
        <f>+'004'!H22</f>
        <v>26979.42</v>
      </c>
      <c r="D23" s="184">
        <f>+'004'!I22</f>
        <v>7115213.0999999996</v>
      </c>
      <c r="E23" s="184">
        <f>+'004'!J22</f>
        <v>-7112669.46</v>
      </c>
      <c r="F23" s="184">
        <f>+'004'!K22</f>
        <v>29523.06</v>
      </c>
      <c r="G23" s="184">
        <f>+'004'!L22</f>
        <v>2543.64</v>
      </c>
    </row>
    <row r="24" spans="1:7" ht="15" x14ac:dyDescent="0.25">
      <c r="A24" s="167" t="str">
        <f t="shared" si="0"/>
        <v>1112010311</v>
      </c>
      <c r="B24" s="182" t="str">
        <f>+'004'!G23</f>
        <v xml:space="preserve">      1112010311  BMX NOMINA  2753 I</v>
      </c>
      <c r="C24" s="184">
        <f>+'004'!H23</f>
        <v>0</v>
      </c>
      <c r="D24" s="184">
        <f>+'004'!I23</f>
        <v>7115213.0999999996</v>
      </c>
      <c r="E24" s="184">
        <f>+'004'!J23</f>
        <v>-7115213.0999999996</v>
      </c>
      <c r="F24" s="184">
        <f>+'004'!K23</f>
        <v>0</v>
      </c>
      <c r="G24" s="184">
        <f>+'004'!L23</f>
        <v>0</v>
      </c>
    </row>
    <row r="25" spans="1:7" ht="15" x14ac:dyDescent="0.25">
      <c r="A25" s="167" t="str">
        <f t="shared" si="0"/>
        <v>1112010312</v>
      </c>
      <c r="B25" s="182" t="str">
        <f>+'004'!G24</f>
        <v xml:space="preserve">      1112010312  BMX NOMINA  2753 E</v>
      </c>
      <c r="C25" s="184">
        <f>+'004'!H24</f>
        <v>0</v>
      </c>
      <c r="D25" s="184">
        <f>+'004'!I24</f>
        <v>7112669.46</v>
      </c>
      <c r="E25" s="184">
        <f>+'004'!J24</f>
        <v>-7112669.46</v>
      </c>
      <c r="F25" s="184">
        <f>+'004'!K24</f>
        <v>0</v>
      </c>
      <c r="G25" s="184">
        <f>+'004'!L24</f>
        <v>0</v>
      </c>
    </row>
    <row r="26" spans="1:7" ht="15" x14ac:dyDescent="0.25">
      <c r="A26" s="167" t="str">
        <f t="shared" si="0"/>
        <v>1112010320</v>
      </c>
      <c r="B26" s="182" t="str">
        <f>+'004'!G25</f>
        <v xml:space="preserve">      1112010320  BNMEX GASTOS  6039</v>
      </c>
      <c r="C26" s="184">
        <f>+'004'!H25</f>
        <v>31311.279999999999</v>
      </c>
      <c r="D26" s="184">
        <f>+'004'!I25</f>
        <v>9.35</v>
      </c>
      <c r="E26" s="184">
        <f>+'004'!J25</f>
        <v>-4952.59</v>
      </c>
      <c r="F26" s="184">
        <f>+'004'!K25</f>
        <v>26368.04</v>
      </c>
      <c r="G26" s="184">
        <f>+'004'!L25</f>
        <v>-4943.24</v>
      </c>
    </row>
    <row r="27" spans="1:7" ht="15" x14ac:dyDescent="0.25">
      <c r="A27" s="167" t="str">
        <f t="shared" si="0"/>
        <v>1112010321</v>
      </c>
      <c r="B27" s="182" t="str">
        <f>+'004'!G26</f>
        <v xml:space="preserve">      1112010321  BNMEX GASTOS  6039 INGRESOS</v>
      </c>
      <c r="C27" s="184">
        <f>+'004'!H26</f>
        <v>0</v>
      </c>
      <c r="D27" s="184">
        <f>+'004'!I26</f>
        <v>9.35</v>
      </c>
      <c r="E27" s="184">
        <f>+'004'!J26</f>
        <v>-9.35</v>
      </c>
      <c r="F27" s="184">
        <f>+'004'!K26</f>
        <v>0</v>
      </c>
      <c r="G27" s="184">
        <f>+'004'!L26</f>
        <v>0</v>
      </c>
    </row>
    <row r="28" spans="1:7" ht="15" x14ac:dyDescent="0.25">
      <c r="A28" s="167" t="str">
        <f t="shared" si="0"/>
        <v>1112010322</v>
      </c>
      <c r="B28" s="182" t="str">
        <f>+'004'!G27</f>
        <v xml:space="preserve">      1112010322  BNMEX GASTOS  6039 EGRESOS</v>
      </c>
      <c r="C28" s="184">
        <f>+'004'!H27</f>
        <v>0</v>
      </c>
      <c r="D28" s="184">
        <f>+'004'!I27</f>
        <v>4952.59</v>
      </c>
      <c r="E28" s="184">
        <f>+'004'!J27</f>
        <v>-4952.59</v>
      </c>
      <c r="F28" s="184">
        <f>+'004'!K27</f>
        <v>0</v>
      </c>
      <c r="G28" s="184">
        <f>+'004'!L27</f>
        <v>0</v>
      </c>
    </row>
    <row r="29" spans="1:7" ht="15" x14ac:dyDescent="0.25">
      <c r="A29" s="167" t="str">
        <f t="shared" si="0"/>
        <v>1112010410</v>
      </c>
      <c r="B29" s="182" t="str">
        <f>+'004'!G28</f>
        <v xml:space="preserve">      1112010410  BNRTE NOMINA   803001561</v>
      </c>
      <c r="C29" s="184">
        <f>+'004'!H28</f>
        <v>27678.23</v>
      </c>
      <c r="D29" s="184">
        <f>+'004'!I28</f>
        <v>12455003.24</v>
      </c>
      <c r="E29" s="184">
        <f>+'004'!J28</f>
        <v>-12456589.5</v>
      </c>
      <c r="F29" s="184">
        <f>+'004'!K28</f>
        <v>26091.97</v>
      </c>
      <c r="G29" s="184">
        <f>+'004'!L28</f>
        <v>-1586.26</v>
      </c>
    </row>
    <row r="30" spans="1:7" ht="15" x14ac:dyDescent="0.25">
      <c r="A30" s="167" t="str">
        <f t="shared" si="0"/>
        <v>1112010411</v>
      </c>
      <c r="B30" s="182" t="str">
        <f>+'004'!G29</f>
        <v xml:space="preserve">      1112010411  BNRTE NOM   1561 I</v>
      </c>
      <c r="C30" s="184">
        <f>+'004'!H29</f>
        <v>0</v>
      </c>
      <c r="D30" s="184">
        <f>+'004'!I29</f>
        <v>12455003.24</v>
      </c>
      <c r="E30" s="184">
        <f>+'004'!J29</f>
        <v>-12455003.24</v>
      </c>
      <c r="F30" s="184">
        <f>+'004'!K29</f>
        <v>0</v>
      </c>
      <c r="G30" s="184">
        <f>+'004'!L29</f>
        <v>0</v>
      </c>
    </row>
    <row r="31" spans="1:7" ht="15" x14ac:dyDescent="0.25">
      <c r="A31" s="167" t="str">
        <f t="shared" si="0"/>
        <v>1112010412</v>
      </c>
      <c r="B31" s="182" t="str">
        <f>+'004'!G30</f>
        <v xml:space="preserve">      1112010412  BNRTE NOM   1561 E</v>
      </c>
      <c r="C31" s="184">
        <f>+'004'!H30</f>
        <v>0</v>
      </c>
      <c r="D31" s="184">
        <f>+'004'!I30</f>
        <v>12460990.529999999</v>
      </c>
      <c r="E31" s="184">
        <f>+'004'!J30</f>
        <v>-12460990.529999999</v>
      </c>
      <c r="F31" s="184">
        <f>+'004'!K30</f>
        <v>0</v>
      </c>
      <c r="G31" s="184">
        <f>+'004'!L30</f>
        <v>0</v>
      </c>
    </row>
    <row r="32" spans="1:7" ht="15" x14ac:dyDescent="0.25">
      <c r="A32" s="167" t="str">
        <f t="shared" si="0"/>
        <v>1112010510</v>
      </c>
      <c r="B32" s="182" t="str">
        <f>+'004'!G31</f>
        <v xml:space="preserve">      1112010510  HSBC NOMINA  4016617375</v>
      </c>
      <c r="C32" s="184">
        <f>+'004'!H31</f>
        <v>27930.880000000001</v>
      </c>
      <c r="D32" s="184">
        <f>+'004'!I31</f>
        <v>2637000</v>
      </c>
      <c r="E32" s="184">
        <f>+'004'!J31</f>
        <v>-2639047.9</v>
      </c>
      <c r="F32" s="184">
        <f>+'004'!K31</f>
        <v>25882.98</v>
      </c>
      <c r="G32" s="184">
        <f>+'004'!L31</f>
        <v>-2047.9</v>
      </c>
    </row>
    <row r="33" spans="1:7" ht="15" x14ac:dyDescent="0.25">
      <c r="A33" s="167" t="str">
        <f t="shared" si="0"/>
        <v>1112010511</v>
      </c>
      <c r="B33" s="182" t="str">
        <f>+'004'!G32</f>
        <v xml:space="preserve">      1112010511  HSBC NOMINA   7375 I</v>
      </c>
      <c r="C33" s="184">
        <f>+'004'!H32</f>
        <v>0</v>
      </c>
      <c r="D33" s="184">
        <f>+'004'!I32</f>
        <v>2637000</v>
      </c>
      <c r="E33" s="184">
        <f>+'004'!J32</f>
        <v>-2637000</v>
      </c>
      <c r="F33" s="184">
        <f>+'004'!K32</f>
        <v>0</v>
      </c>
      <c r="G33" s="184">
        <f>+'004'!L32</f>
        <v>0</v>
      </c>
    </row>
    <row r="34" spans="1:7" ht="15" x14ac:dyDescent="0.25">
      <c r="A34" s="167" t="str">
        <f t="shared" si="0"/>
        <v>1112010512</v>
      </c>
      <c r="B34" s="182" t="str">
        <f>+'004'!G33</f>
        <v xml:space="preserve">      1112010512  HSBC NOMINA   7375 E</v>
      </c>
      <c r="C34" s="184">
        <f>+'004'!H33</f>
        <v>0</v>
      </c>
      <c r="D34" s="184">
        <f>+'004'!I33</f>
        <v>2639047.9</v>
      </c>
      <c r="E34" s="184">
        <f>+'004'!J33</f>
        <v>-2639047.9</v>
      </c>
      <c r="F34" s="184">
        <f>+'004'!K33</f>
        <v>0</v>
      </c>
      <c r="G34" s="184">
        <f>+'004'!L33</f>
        <v>0</v>
      </c>
    </row>
    <row r="35" spans="1:7" ht="15" x14ac:dyDescent="0.25">
      <c r="A35" s="167" t="str">
        <f t="shared" si="0"/>
        <v>1112010610</v>
      </c>
      <c r="B35" s="182" t="str">
        <f>+'004'!G34</f>
        <v xml:space="preserve">      1112010610  SCOTIA NOMINA  01901604031</v>
      </c>
      <c r="C35" s="184">
        <f>+'004'!H34</f>
        <v>25250.84</v>
      </c>
      <c r="D35" s="184">
        <f>+'004'!I34</f>
        <v>537000</v>
      </c>
      <c r="E35" s="184">
        <f>+'004'!J34</f>
        <v>-536509.56999999995</v>
      </c>
      <c r="F35" s="184">
        <f>+'004'!K34</f>
        <v>25741.27</v>
      </c>
      <c r="G35" s="184">
        <f>+'004'!L34</f>
        <v>490.43</v>
      </c>
    </row>
    <row r="36" spans="1:7" ht="15" x14ac:dyDescent="0.25">
      <c r="A36" s="167" t="str">
        <f t="shared" si="0"/>
        <v>1112010611</v>
      </c>
      <c r="B36" s="182" t="str">
        <f>+'004'!G35</f>
        <v xml:space="preserve">      1112010611  SCOTIA NOM  4031 I</v>
      </c>
      <c r="C36" s="184">
        <f>+'004'!H35</f>
        <v>0</v>
      </c>
      <c r="D36" s="184">
        <f>+'004'!I35</f>
        <v>537000</v>
      </c>
      <c r="E36" s="184">
        <f>+'004'!J35</f>
        <v>-537000</v>
      </c>
      <c r="F36" s="184">
        <f>+'004'!K35</f>
        <v>0</v>
      </c>
      <c r="G36" s="184">
        <f>+'004'!L35</f>
        <v>0</v>
      </c>
    </row>
    <row r="37" spans="1:7" ht="15" x14ac:dyDescent="0.25">
      <c r="A37" s="167" t="str">
        <f t="shared" si="0"/>
        <v>1112010612</v>
      </c>
      <c r="B37" s="182" t="str">
        <f>+'004'!G36</f>
        <v xml:space="preserve">      1112010612  SCOTIA NOM  4031 E</v>
      </c>
      <c r="C37" s="184">
        <f>+'004'!H36</f>
        <v>0</v>
      </c>
      <c r="D37" s="184">
        <f>+'004'!I36</f>
        <v>536509.56999999995</v>
      </c>
      <c r="E37" s="184">
        <f>+'004'!J36</f>
        <v>-536509.56999999995</v>
      </c>
      <c r="F37" s="184">
        <f>+'004'!K36</f>
        <v>0</v>
      </c>
      <c r="G37" s="184">
        <f>+'004'!L36</f>
        <v>0</v>
      </c>
    </row>
    <row r="38" spans="1:7" ht="15" x14ac:dyDescent="0.25">
      <c r="A38" s="167" t="str">
        <f t="shared" si="0"/>
        <v>1112010810</v>
      </c>
      <c r="B38" s="182" t="str">
        <f>+'004'!G37</f>
        <v xml:space="preserve">      1112010810  BNCO BAJ NOM 60201</v>
      </c>
      <c r="C38" s="184">
        <f>+'004'!H37</f>
        <v>31749.98</v>
      </c>
      <c r="D38" s="184">
        <f>+'004'!I37</f>
        <v>7657710.5700000003</v>
      </c>
      <c r="E38" s="184">
        <f>+'004'!J37</f>
        <v>-7646480.4000000004</v>
      </c>
      <c r="F38" s="184">
        <f>+'004'!K37</f>
        <v>42980.15</v>
      </c>
      <c r="G38" s="184">
        <f>+'004'!L37</f>
        <v>11230.17</v>
      </c>
    </row>
    <row r="39" spans="1:7" ht="15" x14ac:dyDescent="0.25">
      <c r="A39" s="167" t="str">
        <f t="shared" si="0"/>
        <v>1112010811</v>
      </c>
      <c r="B39" s="182" t="str">
        <f>+'004'!G38</f>
        <v xml:space="preserve">      1112010811  BNCO BAJ NOM 60201IN</v>
      </c>
      <c r="C39" s="184">
        <f>+'004'!H38</f>
        <v>0</v>
      </c>
      <c r="D39" s="184">
        <f>+'004'!I38</f>
        <v>5650000</v>
      </c>
      <c r="E39" s="184">
        <f>+'004'!J38</f>
        <v>-5650000</v>
      </c>
      <c r="F39" s="184">
        <f>+'004'!K38</f>
        <v>0</v>
      </c>
      <c r="G39" s="184">
        <f>+'004'!L38</f>
        <v>0</v>
      </c>
    </row>
    <row r="40" spans="1:7" ht="15" x14ac:dyDescent="0.25">
      <c r="A40" s="167" t="str">
        <f t="shared" si="0"/>
        <v>1112010812</v>
      </c>
      <c r="B40" s="182" t="str">
        <f>+'004'!G39</f>
        <v xml:space="preserve">      1112010812  BNCO BAJ NOM 60201EG</v>
      </c>
      <c r="C40" s="184">
        <f>+'004'!H39</f>
        <v>0</v>
      </c>
      <c r="D40" s="184">
        <f>+'004'!I39</f>
        <v>6051627.2000000002</v>
      </c>
      <c r="E40" s="184">
        <f>+'004'!J39</f>
        <v>-6060341.1399999997</v>
      </c>
      <c r="F40" s="184">
        <f>+'004'!K39</f>
        <v>-8713.94</v>
      </c>
      <c r="G40" s="184">
        <f>+'004'!L39</f>
        <v>-8713.94</v>
      </c>
    </row>
    <row r="41" spans="1:7" ht="15" x14ac:dyDescent="0.25">
      <c r="A41" s="167" t="str">
        <f t="shared" si="0"/>
        <v>1112010910</v>
      </c>
      <c r="B41" s="182" t="str">
        <f>+'004'!G40</f>
        <v xml:space="preserve">      1112010910  BANCO BAJIO GASTOS 10704336</v>
      </c>
      <c r="C41" s="184">
        <f>+'004'!H40</f>
        <v>216747.48</v>
      </c>
      <c r="D41" s="184">
        <f>+'004'!I40</f>
        <v>2500217504.1199999</v>
      </c>
      <c r="E41" s="184">
        <f>+'004'!J40</f>
        <v>-2500279085.4099998</v>
      </c>
      <c r="F41" s="184">
        <f>+'004'!K40</f>
        <v>155166.19</v>
      </c>
      <c r="G41" s="184">
        <f>+'004'!L40</f>
        <v>-61581.29</v>
      </c>
    </row>
    <row r="42" spans="1:7" ht="15" x14ac:dyDescent="0.25">
      <c r="A42" s="167" t="str">
        <f t="shared" si="0"/>
        <v>1112010911</v>
      </c>
      <c r="B42" s="182" t="str">
        <f>+'004'!G41</f>
        <v xml:space="preserve">      1112010911  BNCO BAJ GTOS 4336</v>
      </c>
      <c r="C42" s="184">
        <f>+'004'!H41</f>
        <v>0</v>
      </c>
      <c r="D42" s="184">
        <f>+'004'!I41</f>
        <v>2403405527.9000001</v>
      </c>
      <c r="E42" s="184">
        <f>+'004'!J41</f>
        <v>-2403405527.9000001</v>
      </c>
      <c r="F42" s="184">
        <f>+'004'!K41</f>
        <v>0</v>
      </c>
      <c r="G42" s="184">
        <f>+'004'!L41</f>
        <v>0</v>
      </c>
    </row>
    <row r="43" spans="1:7" ht="15" x14ac:dyDescent="0.25">
      <c r="A43" s="167" t="str">
        <f t="shared" si="0"/>
        <v>1112010912</v>
      </c>
      <c r="B43" s="182" t="str">
        <f>+'004'!G42</f>
        <v xml:space="preserve">      1112010912  BNCO BAJ GTOS 4336</v>
      </c>
      <c r="C43" s="184">
        <f>+'004'!H42</f>
        <v>0</v>
      </c>
      <c r="D43" s="184">
        <f>+'004'!I42</f>
        <v>2800868162.5599999</v>
      </c>
      <c r="E43" s="184">
        <f>+'004'!J42</f>
        <v>-2800868162.5599999</v>
      </c>
      <c r="F43" s="184">
        <f>+'004'!K42</f>
        <v>0</v>
      </c>
      <c r="G43" s="184">
        <f>+'004'!L42</f>
        <v>0</v>
      </c>
    </row>
    <row r="44" spans="1:7" ht="15" x14ac:dyDescent="0.25">
      <c r="A44" s="167" t="str">
        <f t="shared" si="0"/>
        <v>1112011010</v>
      </c>
      <c r="B44" s="182" t="str">
        <f>+'004'!G43</f>
        <v xml:space="preserve">      1112011010  BNCO BAJ GTOS FED</v>
      </c>
      <c r="C44" s="184">
        <f>+'004'!H43</f>
        <v>2500</v>
      </c>
      <c r="D44" s="184">
        <f>+'004'!I43</f>
        <v>0</v>
      </c>
      <c r="E44" s="184">
        <f>+'004'!J43</f>
        <v>0</v>
      </c>
      <c r="F44" s="184">
        <f>+'004'!K43</f>
        <v>2500</v>
      </c>
      <c r="G44" s="184">
        <f>+'004'!L43</f>
        <v>0</v>
      </c>
    </row>
    <row r="45" spans="1:7" ht="15" x14ac:dyDescent="0.25">
      <c r="A45" s="167" t="str">
        <f t="shared" si="0"/>
        <v>1112011210</v>
      </c>
      <c r="B45" s="182" t="str">
        <f>+'004'!G44</f>
        <v xml:space="preserve">      1112011210  BAJIO INGRESOS 127441240101</v>
      </c>
      <c r="C45" s="184">
        <f>+'004'!H44</f>
        <v>287446.03999999998</v>
      </c>
      <c r="D45" s="184">
        <f>+'004'!I44</f>
        <v>165216.56</v>
      </c>
      <c r="E45" s="184">
        <f>+'004'!J44</f>
        <v>-1943.04</v>
      </c>
      <c r="F45" s="184">
        <f>+'004'!K44</f>
        <v>450719.56</v>
      </c>
      <c r="G45" s="184">
        <f>+'004'!L44</f>
        <v>163273.51999999999</v>
      </c>
    </row>
    <row r="46" spans="1:7" ht="15" x14ac:dyDescent="0.25">
      <c r="A46" s="167" t="str">
        <f t="shared" si="0"/>
        <v>1112011211</v>
      </c>
      <c r="B46" s="182" t="str">
        <f>+'004'!G45</f>
        <v xml:space="preserve">      1112011211  BAJIO ING 4124 I</v>
      </c>
      <c r="C46" s="184">
        <f>+'004'!H45</f>
        <v>0</v>
      </c>
      <c r="D46" s="184">
        <f>+'004'!I45</f>
        <v>165216.56</v>
      </c>
      <c r="E46" s="184">
        <f>+'004'!J45</f>
        <v>-165216.56</v>
      </c>
      <c r="F46" s="184">
        <f>+'004'!K45</f>
        <v>0</v>
      </c>
      <c r="G46" s="184">
        <f>+'004'!L45</f>
        <v>0</v>
      </c>
    </row>
    <row r="47" spans="1:7" ht="15" x14ac:dyDescent="0.25">
      <c r="A47" s="167" t="str">
        <f t="shared" si="0"/>
        <v>1112011212</v>
      </c>
      <c r="B47" s="182" t="str">
        <f>+'004'!G46</f>
        <v xml:space="preserve">      1112011212  BAJ ING 4124 E</v>
      </c>
      <c r="C47" s="184">
        <f>+'004'!H46</f>
        <v>0</v>
      </c>
      <c r="D47" s="184">
        <f>+'004'!I46</f>
        <v>1809.6</v>
      </c>
      <c r="E47" s="184">
        <f>+'004'!J46</f>
        <v>-1809.6</v>
      </c>
      <c r="F47" s="184">
        <f>+'004'!K46</f>
        <v>0</v>
      </c>
      <c r="G47" s="184">
        <f>+'004'!L46</f>
        <v>0</v>
      </c>
    </row>
    <row r="48" spans="1:7" ht="15" x14ac:dyDescent="0.25">
      <c r="A48" s="167" t="str">
        <f t="shared" si="0"/>
        <v>1112011310</v>
      </c>
      <c r="B48" s="182" t="str">
        <f>+'004'!G47</f>
        <v xml:space="preserve">      1112011310  INTER GTOS 1730</v>
      </c>
      <c r="C48" s="184">
        <f>+'004'!H47</f>
        <v>0</v>
      </c>
      <c r="D48" s="184">
        <f>+'004'!I47</f>
        <v>513922303.42000002</v>
      </c>
      <c r="E48" s="184">
        <f>+'004'!J47</f>
        <v>-513922303.42000002</v>
      </c>
      <c r="F48" s="184">
        <f>+'004'!K47</f>
        <v>0</v>
      </c>
      <c r="G48" s="184">
        <f>+'004'!L47</f>
        <v>0</v>
      </c>
    </row>
    <row r="49" spans="1:7" ht="15" x14ac:dyDescent="0.25">
      <c r="A49" s="167" t="str">
        <f t="shared" si="0"/>
        <v>1112011311</v>
      </c>
      <c r="B49" s="182" t="str">
        <f>+'004'!G48</f>
        <v xml:space="preserve">      1112011311  INTER GTOS 1730 I</v>
      </c>
      <c r="C49" s="184">
        <f>+'004'!H48</f>
        <v>0</v>
      </c>
      <c r="D49" s="184">
        <f>+'004'!I48</f>
        <v>513922303.42000002</v>
      </c>
      <c r="E49" s="184">
        <f>+'004'!J48</f>
        <v>-513922303.42000002</v>
      </c>
      <c r="F49" s="184">
        <f>+'004'!K48</f>
        <v>0</v>
      </c>
      <c r="G49" s="184">
        <f>+'004'!L48</f>
        <v>0</v>
      </c>
    </row>
    <row r="50" spans="1:7" ht="15" x14ac:dyDescent="0.25">
      <c r="A50" s="167" t="str">
        <f t="shared" si="0"/>
        <v>1112011312</v>
      </c>
      <c r="B50" s="182" t="str">
        <f>+'004'!G49</f>
        <v xml:space="preserve">      1112011312  INTER GTOS 1730 E</v>
      </c>
      <c r="C50" s="184">
        <f>+'004'!H49</f>
        <v>0</v>
      </c>
      <c r="D50" s="184">
        <f>+'004'!I49</f>
        <v>513922303.42000002</v>
      </c>
      <c r="E50" s="184">
        <f>+'004'!J49</f>
        <v>-513922303.42000002</v>
      </c>
      <c r="F50" s="184">
        <f>+'004'!K49</f>
        <v>0</v>
      </c>
      <c r="G50" s="184">
        <f>+'004'!L49</f>
        <v>0</v>
      </c>
    </row>
    <row r="51" spans="1:7" ht="15" x14ac:dyDescent="0.25">
      <c r="A51" s="167" t="str">
        <f t="shared" si="0"/>
        <v>1113</v>
      </c>
      <c r="B51" s="182" t="str">
        <f>+'004'!G50</f>
        <v>*     1113     Bancos/Dependencias y otros</v>
      </c>
      <c r="C51" s="184">
        <f>+'004'!H50</f>
        <v>5869.11</v>
      </c>
      <c r="D51" s="184">
        <f>+'004'!I50</f>
        <v>67443911.430000007</v>
      </c>
      <c r="E51" s="184">
        <f>+'004'!J50</f>
        <v>-67335256.200000003</v>
      </c>
      <c r="F51" s="184">
        <f>+'004'!K50</f>
        <v>114524.34</v>
      </c>
      <c r="G51" s="184">
        <f>+'004'!L50</f>
        <v>108655.23</v>
      </c>
    </row>
    <row r="52" spans="1:7" ht="15" x14ac:dyDescent="0.25">
      <c r="A52" s="167" t="str">
        <f t="shared" si="0"/>
        <v>1113000700</v>
      </c>
      <c r="B52" s="182" t="str">
        <f>+'004'!G51</f>
        <v xml:space="preserve">      1113000700  BBVA BANCOMER FONDOS</v>
      </c>
      <c r="C52" s="184">
        <f>+'004'!H51</f>
        <v>18962.439999999999</v>
      </c>
      <c r="D52" s="184">
        <f>+'004'!I51</f>
        <v>10883741.52</v>
      </c>
      <c r="E52" s="184">
        <f>+'004'!J51</f>
        <v>-10787179.619999999</v>
      </c>
      <c r="F52" s="184">
        <f>+'004'!K51</f>
        <v>115524.34</v>
      </c>
      <c r="G52" s="184">
        <f>+'004'!L51</f>
        <v>96561.9</v>
      </c>
    </row>
    <row r="53" spans="1:7" ht="15" x14ac:dyDescent="0.25">
      <c r="A53" s="167" t="str">
        <f t="shared" si="0"/>
        <v>1113000701</v>
      </c>
      <c r="B53" s="182" t="str">
        <f>+'004'!G52</f>
        <v xml:space="preserve">      1113000701  BBVA BANCOMER FONDOS</v>
      </c>
      <c r="C53" s="184">
        <f>+'004'!H52</f>
        <v>-13093.33</v>
      </c>
      <c r="D53" s="184">
        <f>+'004'!I52</f>
        <v>14602077.720000001</v>
      </c>
      <c r="E53" s="184">
        <f>+'004'!J52</f>
        <v>-14589984.390000001</v>
      </c>
      <c r="F53" s="184">
        <f>+'004'!K52</f>
        <v>-1000</v>
      </c>
      <c r="G53" s="184">
        <f>+'004'!L52</f>
        <v>12093.33</v>
      </c>
    </row>
    <row r="54" spans="1:7" ht="15" x14ac:dyDescent="0.25">
      <c r="A54" s="167" t="str">
        <f t="shared" si="0"/>
        <v>1113000702</v>
      </c>
      <c r="B54" s="182" t="str">
        <f>+'004'!G53</f>
        <v xml:space="preserve">      1113000702  BBVA BANCOMER FONDOS</v>
      </c>
      <c r="C54" s="184">
        <f>+'004'!H53</f>
        <v>0</v>
      </c>
      <c r="D54" s="184">
        <f>+'004'!I53</f>
        <v>10787179.619999999</v>
      </c>
      <c r="E54" s="184">
        <f>+'004'!J53</f>
        <v>-10787179.619999999</v>
      </c>
      <c r="F54" s="184">
        <f>+'004'!K53</f>
        <v>0</v>
      </c>
      <c r="G54" s="184">
        <f>+'004'!L53</f>
        <v>0</v>
      </c>
    </row>
    <row r="55" spans="1:7" ht="15" x14ac:dyDescent="0.25">
      <c r="A55" s="167" t="str">
        <f t="shared" si="0"/>
        <v>1113000800</v>
      </c>
      <c r="B55" s="182" t="str">
        <f>+'004'!G54</f>
        <v xml:space="preserve">      1113000800  SANTANDER FONDOS P</v>
      </c>
      <c r="C55" s="184">
        <f>+'004'!H54</f>
        <v>0</v>
      </c>
      <c r="D55" s="184">
        <f>+'004'!I54</f>
        <v>10390304.189999999</v>
      </c>
      <c r="E55" s="184">
        <f>+'004'!J54</f>
        <v>-10390304.189999999</v>
      </c>
      <c r="F55" s="184">
        <f>+'004'!K54</f>
        <v>0</v>
      </c>
      <c r="G55" s="184">
        <f>+'004'!L54</f>
        <v>0</v>
      </c>
    </row>
    <row r="56" spans="1:7" ht="15" x14ac:dyDescent="0.25">
      <c r="A56" s="167" t="str">
        <f t="shared" si="0"/>
        <v>1113000801</v>
      </c>
      <c r="B56" s="182" t="str">
        <f>+'004'!G55</f>
        <v xml:space="preserve">      1113000801  SANTANDER FONDOS P</v>
      </c>
      <c r="C56" s="184">
        <f>+'004'!H55</f>
        <v>0</v>
      </c>
      <c r="D56" s="184">
        <f>+'004'!I55</f>
        <v>10390304.189999999</v>
      </c>
      <c r="E56" s="184">
        <f>+'004'!J55</f>
        <v>-10390304.189999999</v>
      </c>
      <c r="F56" s="184">
        <f>+'004'!K55</f>
        <v>0</v>
      </c>
      <c r="G56" s="184">
        <f>+'004'!L55</f>
        <v>0</v>
      </c>
    </row>
    <row r="57" spans="1:7" ht="15" x14ac:dyDescent="0.25">
      <c r="A57" s="167" t="str">
        <f t="shared" si="0"/>
        <v>1113000802</v>
      </c>
      <c r="B57" s="182" t="str">
        <f>+'004'!G56</f>
        <v xml:space="preserve">      1113000802  SANTANDER F PROPIOS</v>
      </c>
      <c r="C57" s="184">
        <f>+'004'!H56</f>
        <v>0</v>
      </c>
      <c r="D57" s="184">
        <f>+'004'!I56</f>
        <v>10390304.189999999</v>
      </c>
      <c r="E57" s="184">
        <f>+'004'!J56</f>
        <v>-10390304.189999999</v>
      </c>
      <c r="F57" s="184">
        <f>+'004'!K56</f>
        <v>0</v>
      </c>
      <c r="G57" s="184">
        <f>+'004'!L56</f>
        <v>0</v>
      </c>
    </row>
    <row r="58" spans="1:7" ht="15" x14ac:dyDescent="0.25">
      <c r="A58" s="167" t="str">
        <f t="shared" si="0"/>
        <v>1114</v>
      </c>
      <c r="B58" s="182" t="str">
        <f>+'004'!G57</f>
        <v>*     1114     Inversiones Temporales(3 meses</v>
      </c>
      <c r="C58" s="184">
        <f>+'004'!H57</f>
        <v>748514378.78999996</v>
      </c>
      <c r="D58" s="184">
        <f>+'004'!I57</f>
        <v>11312271623.799999</v>
      </c>
      <c r="E58" s="184">
        <f>+'004'!J57</f>
        <v>-11335015287.860001</v>
      </c>
      <c r="F58" s="184">
        <f>+'004'!K57</f>
        <v>725770714.73000002</v>
      </c>
      <c r="G58" s="184">
        <f>+'004'!L57</f>
        <v>-22743664.059999999</v>
      </c>
    </row>
    <row r="59" spans="1:7" ht="15" x14ac:dyDescent="0.25">
      <c r="A59" s="167" t="str">
        <f t="shared" si="0"/>
        <v>1114000100</v>
      </c>
      <c r="B59" s="182" t="str">
        <f>+'004'!G58</f>
        <v xml:space="preserve">      1114000100  SNTDER INV  8240</v>
      </c>
      <c r="C59" s="184">
        <f>+'004'!H58</f>
        <v>68302619.75</v>
      </c>
      <c r="D59" s="184">
        <f>+'004'!I58</f>
        <v>1089977040.54</v>
      </c>
      <c r="E59" s="184">
        <f>+'004'!J58</f>
        <v>-1094769114.1800001</v>
      </c>
      <c r="F59" s="184">
        <f>+'004'!K58</f>
        <v>63510546.109999999</v>
      </c>
      <c r="G59" s="184">
        <f>+'004'!L58</f>
        <v>-4792073.6399999997</v>
      </c>
    </row>
    <row r="60" spans="1:7" ht="15" x14ac:dyDescent="0.25">
      <c r="A60" s="167" t="str">
        <f t="shared" si="0"/>
        <v>1114000101</v>
      </c>
      <c r="B60" s="182" t="str">
        <f>+'004'!G59</f>
        <v xml:space="preserve">      1114000101  SNTDER INV  8240 I</v>
      </c>
      <c r="C60" s="184">
        <f>+'004'!H59</f>
        <v>0</v>
      </c>
      <c r="D60" s="184">
        <f>+'004'!I59</f>
        <v>1089977040.54</v>
      </c>
      <c r="E60" s="184">
        <f>+'004'!J59</f>
        <v>-1089977040.54</v>
      </c>
      <c r="F60" s="184">
        <f>+'004'!K59</f>
        <v>0</v>
      </c>
      <c r="G60" s="184">
        <f>+'004'!L59</f>
        <v>0</v>
      </c>
    </row>
    <row r="61" spans="1:7" ht="15" x14ac:dyDescent="0.25">
      <c r="A61" s="167" t="str">
        <f t="shared" si="0"/>
        <v>1114000102</v>
      </c>
      <c r="B61" s="182" t="str">
        <f>+'004'!G60</f>
        <v xml:space="preserve">      1114000102  SNTDER INV  8240 E</v>
      </c>
      <c r="C61" s="184">
        <f>+'004'!H60</f>
        <v>0</v>
      </c>
      <c r="D61" s="184">
        <f>+'004'!I60</f>
        <v>1094769114.1800001</v>
      </c>
      <c r="E61" s="184">
        <f>+'004'!J60</f>
        <v>-1094769114.1800001</v>
      </c>
      <c r="F61" s="184">
        <f>+'004'!K60</f>
        <v>0</v>
      </c>
      <c r="G61" s="184">
        <f>+'004'!L60</f>
        <v>0</v>
      </c>
    </row>
    <row r="62" spans="1:7" ht="15" x14ac:dyDescent="0.25">
      <c r="A62" s="167" t="str">
        <f t="shared" si="0"/>
        <v>1114000200</v>
      </c>
      <c r="B62" s="182" t="str">
        <f>+'004'!G61</f>
        <v xml:space="preserve">      1114000200  BAJIO INVERSION  10704336</v>
      </c>
      <c r="C62" s="184">
        <f>+'004'!H61</f>
        <v>77803746.519999996</v>
      </c>
      <c r="D62" s="184">
        <f>+'004'!I61</f>
        <v>2141506199.1199999</v>
      </c>
      <c r="E62" s="184">
        <f>+'004'!J61</f>
        <v>-2157765801.4299998</v>
      </c>
      <c r="F62" s="184">
        <f>+'004'!K61</f>
        <v>61544144.210000001</v>
      </c>
      <c r="G62" s="184">
        <f>+'004'!L61</f>
        <v>-16259602.310000001</v>
      </c>
    </row>
    <row r="63" spans="1:7" ht="15" x14ac:dyDescent="0.25">
      <c r="A63" s="167" t="str">
        <f t="shared" si="0"/>
        <v>1114000201</v>
      </c>
      <c r="B63" s="182" t="str">
        <f>+'004'!G62</f>
        <v xml:space="preserve">      1114000201  BAJIO INV  4336</v>
      </c>
      <c r="C63" s="184">
        <f>+'004'!H62</f>
        <v>0</v>
      </c>
      <c r="D63" s="184">
        <f>+'004'!I62</f>
        <v>2141506199.1199999</v>
      </c>
      <c r="E63" s="184">
        <f>+'004'!J62</f>
        <v>-2141506199.1199999</v>
      </c>
      <c r="F63" s="184">
        <f>+'004'!K62</f>
        <v>0</v>
      </c>
      <c r="G63" s="184">
        <f>+'004'!L62</f>
        <v>0</v>
      </c>
    </row>
    <row r="64" spans="1:7" ht="15" x14ac:dyDescent="0.25">
      <c r="A64" s="167" t="str">
        <f t="shared" si="0"/>
        <v>1114000202</v>
      </c>
      <c r="B64" s="182" t="str">
        <f>+'004'!G63</f>
        <v xml:space="preserve">      1114000202  BAJIO INV 4336</v>
      </c>
      <c r="C64" s="184">
        <f>+'004'!H63</f>
        <v>0</v>
      </c>
      <c r="D64" s="184">
        <f>+'004'!I63</f>
        <v>2157765801.4299998</v>
      </c>
      <c r="E64" s="184">
        <f>+'004'!J63</f>
        <v>-2157765801.4299998</v>
      </c>
      <c r="F64" s="184">
        <f>+'004'!K63</f>
        <v>0</v>
      </c>
      <c r="G64" s="184">
        <f>+'004'!L63</f>
        <v>0</v>
      </c>
    </row>
    <row r="65" spans="1:7" ht="15" x14ac:dyDescent="0.25">
      <c r="A65" s="167" t="str">
        <f t="shared" si="0"/>
        <v>1114000300</v>
      </c>
      <c r="B65" s="182" t="str">
        <f>+'004'!G64</f>
        <v xml:space="preserve">      1114000300  INTERACCION INV 1730</v>
      </c>
      <c r="C65" s="184">
        <f>+'004'!H64</f>
        <v>102492327.55</v>
      </c>
      <c r="D65" s="184">
        <f>+'004'!I64</f>
        <v>513922303.42000002</v>
      </c>
      <c r="E65" s="184">
        <f>+'004'!J64</f>
        <v>-513429109.29000002</v>
      </c>
      <c r="F65" s="184">
        <f>+'004'!K64</f>
        <v>102985521.68000001</v>
      </c>
      <c r="G65" s="184">
        <f>+'004'!L64</f>
        <v>493194.13</v>
      </c>
    </row>
    <row r="66" spans="1:7" ht="15" x14ac:dyDescent="0.25">
      <c r="A66" s="167" t="str">
        <f t="shared" si="0"/>
        <v>1114000301</v>
      </c>
      <c r="B66" s="182" t="str">
        <f>+'004'!G65</f>
        <v xml:space="preserve">      1114000301  INTERACCION INV 1730</v>
      </c>
      <c r="C66" s="184">
        <f>+'004'!H65</f>
        <v>0</v>
      </c>
      <c r="D66" s="184">
        <f>+'004'!I65</f>
        <v>513922303.42000002</v>
      </c>
      <c r="E66" s="184">
        <f>+'004'!J65</f>
        <v>-513922303.42000002</v>
      </c>
      <c r="F66" s="184">
        <f>+'004'!K65</f>
        <v>0</v>
      </c>
      <c r="G66" s="184">
        <f>+'004'!L65</f>
        <v>0</v>
      </c>
    </row>
    <row r="67" spans="1:7" ht="15" x14ac:dyDescent="0.25">
      <c r="A67" s="167" t="str">
        <f t="shared" ref="A67:A130" si="1">IF(LEFT(B67,1)=" ",MID(B67,7,10),MID(B67,7,4))</f>
        <v>1114000302</v>
      </c>
      <c r="B67" s="182" t="str">
        <f>+'004'!G66</f>
        <v xml:space="preserve">      1114000302  INTERACCION INV 1730</v>
      </c>
      <c r="C67" s="184">
        <f>+'004'!H66</f>
        <v>0</v>
      </c>
      <c r="D67" s="184">
        <f>+'004'!I66</f>
        <v>513429109.29000002</v>
      </c>
      <c r="E67" s="184">
        <f>+'004'!J66</f>
        <v>-513429109.29000002</v>
      </c>
      <c r="F67" s="184">
        <f>+'004'!K66</f>
        <v>0</v>
      </c>
      <c r="G67" s="184">
        <f>+'004'!L66</f>
        <v>0</v>
      </c>
    </row>
    <row r="68" spans="1:7" ht="15" x14ac:dyDescent="0.25">
      <c r="A68" s="167" t="str">
        <f t="shared" si="1"/>
        <v>1114020100</v>
      </c>
      <c r="B68" s="182" t="str">
        <f>+'004'!G67</f>
        <v xml:space="preserve">      1114020100  BBVA BANCOMER INVERS</v>
      </c>
      <c r="C68" s="184">
        <f>+'004'!H67</f>
        <v>215243814.06999999</v>
      </c>
      <c r="D68" s="184">
        <f>+'004'!I67</f>
        <v>13671187.380000001</v>
      </c>
      <c r="E68" s="184">
        <f>+'004'!J67</f>
        <v>-9528067.0700000003</v>
      </c>
      <c r="F68" s="184">
        <f>+'004'!K67</f>
        <v>219386934.38</v>
      </c>
      <c r="G68" s="184">
        <f>+'004'!L67</f>
        <v>4143120.31</v>
      </c>
    </row>
    <row r="69" spans="1:7" ht="15" x14ac:dyDescent="0.25">
      <c r="A69" s="167" t="str">
        <f t="shared" si="1"/>
        <v>1114020101</v>
      </c>
      <c r="B69" s="182" t="str">
        <f>+'004'!G68</f>
        <v xml:space="preserve">      1114020101  BBVA BANCOMER INVERS</v>
      </c>
      <c r="C69" s="184">
        <f>+'004'!H68</f>
        <v>0</v>
      </c>
      <c r="D69" s="184">
        <f>+'004'!I68</f>
        <v>13671187.380000001</v>
      </c>
      <c r="E69" s="184">
        <f>+'004'!J68</f>
        <v>-13671187.380000001</v>
      </c>
      <c r="F69" s="184">
        <f>+'004'!K68</f>
        <v>0</v>
      </c>
      <c r="G69" s="184">
        <f>+'004'!L68</f>
        <v>0</v>
      </c>
    </row>
    <row r="70" spans="1:7" ht="15" x14ac:dyDescent="0.25">
      <c r="A70" s="167" t="str">
        <f t="shared" si="1"/>
        <v>1114020102</v>
      </c>
      <c r="B70" s="182" t="str">
        <f>+'004'!G69</f>
        <v xml:space="preserve">      1114020102  BBVA BANCOMER INVERS</v>
      </c>
      <c r="C70" s="184">
        <f>+'004'!H69</f>
        <v>0</v>
      </c>
      <c r="D70" s="184">
        <f>+'004'!I69</f>
        <v>13228092.74</v>
      </c>
      <c r="E70" s="184">
        <f>+'004'!J69</f>
        <v>-13228092.74</v>
      </c>
      <c r="F70" s="184">
        <f>+'004'!K69</f>
        <v>0</v>
      </c>
      <c r="G70" s="184">
        <f>+'004'!L69</f>
        <v>0</v>
      </c>
    </row>
    <row r="71" spans="1:7" ht="15" x14ac:dyDescent="0.25">
      <c r="A71" s="167" t="str">
        <f t="shared" si="1"/>
        <v>1114020300</v>
      </c>
      <c r="B71" s="182" t="str">
        <f>+'004'!G70</f>
        <v xml:space="preserve">      1114020300  SANTANDER  INVERSION</v>
      </c>
      <c r="C71" s="184">
        <f>+'004'!H70</f>
        <v>118989747.55</v>
      </c>
      <c r="D71" s="184">
        <f>+'004'!I70</f>
        <v>2238073.77</v>
      </c>
      <c r="E71" s="184">
        <f>+'004'!J70</f>
        <v>-8525304.4600000009</v>
      </c>
      <c r="F71" s="184">
        <f>+'004'!K70</f>
        <v>112702516.86</v>
      </c>
      <c r="G71" s="184">
        <f>+'004'!L70</f>
        <v>-6287230.6900000004</v>
      </c>
    </row>
    <row r="72" spans="1:7" ht="15" x14ac:dyDescent="0.25">
      <c r="A72" s="167" t="str">
        <f t="shared" si="1"/>
        <v>1114020301</v>
      </c>
      <c r="B72" s="182" t="str">
        <f>+'004'!G71</f>
        <v xml:space="preserve">      1114020301  SANTANDER INVERSION</v>
      </c>
      <c r="C72" s="184">
        <f>+'004'!H71</f>
        <v>0</v>
      </c>
      <c r="D72" s="184">
        <f>+'004'!I71</f>
        <v>2238073.77</v>
      </c>
      <c r="E72" s="184">
        <f>+'004'!J71</f>
        <v>-2238073.77</v>
      </c>
      <c r="F72" s="184">
        <f>+'004'!K71</f>
        <v>0</v>
      </c>
      <c r="G72" s="184">
        <f>+'004'!L71</f>
        <v>0</v>
      </c>
    </row>
    <row r="73" spans="1:7" ht="15" x14ac:dyDescent="0.25">
      <c r="A73" s="167" t="str">
        <f t="shared" si="1"/>
        <v>1114020302</v>
      </c>
      <c r="B73" s="182" t="str">
        <f>+'004'!G72</f>
        <v xml:space="preserve">      1114020302  SANTANDER INVERSION</v>
      </c>
      <c r="C73" s="184">
        <f>+'004'!H72</f>
        <v>0</v>
      </c>
      <c r="D73" s="184">
        <f>+'004'!I72</f>
        <v>8525304.4600000009</v>
      </c>
      <c r="E73" s="184">
        <f>+'004'!J72</f>
        <v>-8525304.4600000009</v>
      </c>
      <c r="F73" s="184">
        <f>+'004'!K72</f>
        <v>0</v>
      </c>
      <c r="G73" s="184">
        <f>+'004'!L72</f>
        <v>0</v>
      </c>
    </row>
    <row r="74" spans="1:7" ht="15" x14ac:dyDescent="0.25">
      <c r="A74" s="167" t="str">
        <f t="shared" si="1"/>
        <v>1114020400</v>
      </c>
      <c r="B74" s="182" t="str">
        <f>+'004'!G73</f>
        <v xml:space="preserve">      1114020400  BANAMEX INVERSION</v>
      </c>
      <c r="C74" s="184">
        <f>+'004'!H73</f>
        <v>165682123.34999999</v>
      </c>
      <c r="D74" s="184">
        <f>+'004'!I73</f>
        <v>627840.46</v>
      </c>
      <c r="E74" s="184">
        <f>+'004'!J73</f>
        <v>-668912.31999999995</v>
      </c>
      <c r="F74" s="184">
        <f>+'004'!K73</f>
        <v>165641051.49000001</v>
      </c>
      <c r="G74" s="184">
        <f>+'004'!L73</f>
        <v>-41071.86</v>
      </c>
    </row>
    <row r="75" spans="1:7" ht="15" x14ac:dyDescent="0.25">
      <c r="A75" s="167" t="str">
        <f t="shared" si="1"/>
        <v>1114020401</v>
      </c>
      <c r="B75" s="182" t="str">
        <f>+'004'!G74</f>
        <v xml:space="preserve">      1114020401  BANAMEX INVERSION  I</v>
      </c>
      <c r="C75" s="184">
        <f>+'004'!H74</f>
        <v>0</v>
      </c>
      <c r="D75" s="184">
        <f>+'004'!I74</f>
        <v>627840.46</v>
      </c>
      <c r="E75" s="184">
        <f>+'004'!J74</f>
        <v>-627840.46</v>
      </c>
      <c r="F75" s="184">
        <f>+'004'!K74</f>
        <v>0</v>
      </c>
      <c r="G75" s="184">
        <f>+'004'!L74</f>
        <v>0</v>
      </c>
    </row>
    <row r="76" spans="1:7" ht="15" x14ac:dyDescent="0.25">
      <c r="A76" s="167" t="str">
        <f t="shared" si="1"/>
        <v>1114020402</v>
      </c>
      <c r="B76" s="182" t="str">
        <f>+'004'!G75</f>
        <v xml:space="preserve">      1114020402  BANAMEX  INVERSION E</v>
      </c>
      <c r="C76" s="184">
        <f>+'004'!H75</f>
        <v>0</v>
      </c>
      <c r="D76" s="184">
        <f>+'004'!I75</f>
        <v>668912.31999999995</v>
      </c>
      <c r="E76" s="184">
        <f>+'004'!J75</f>
        <v>-668912.31999999995</v>
      </c>
      <c r="F76" s="184">
        <f>+'004'!K75</f>
        <v>0</v>
      </c>
      <c r="G76" s="184">
        <f>+'004'!L75</f>
        <v>0</v>
      </c>
    </row>
    <row r="77" spans="1:7" ht="15" x14ac:dyDescent="0.25">
      <c r="A77" s="167" t="str">
        <f t="shared" si="1"/>
        <v>1116</v>
      </c>
      <c r="B77" s="182" t="str">
        <f>+'004'!G76</f>
        <v>*     1116     Depósitos de Fondos de Tercero</v>
      </c>
      <c r="C77" s="184">
        <f>+'004'!H76</f>
        <v>1717170.77</v>
      </c>
      <c r="D77" s="184">
        <f>+'004'!I76</f>
        <v>161766743.41</v>
      </c>
      <c r="E77" s="184">
        <f>+'004'!J76</f>
        <v>-161603648.05000001</v>
      </c>
      <c r="F77" s="184">
        <f>+'004'!K76</f>
        <v>1880266.13</v>
      </c>
      <c r="G77" s="184">
        <f>+'004'!L76</f>
        <v>163095.35999999999</v>
      </c>
    </row>
    <row r="78" spans="1:7" ht="15" x14ac:dyDescent="0.25">
      <c r="A78" s="167" t="str">
        <f t="shared" si="1"/>
        <v>1116000700</v>
      </c>
      <c r="B78" s="182" t="str">
        <f>+'004'!G77</f>
        <v xml:space="preserve">      1116000700  BBVA BANCOMER FONDOS</v>
      </c>
      <c r="C78" s="184">
        <f>+'004'!H77</f>
        <v>11132623.560000001</v>
      </c>
      <c r="D78" s="184">
        <f>+'004'!I77</f>
        <v>52742837.939999998</v>
      </c>
      <c r="E78" s="184">
        <f>+'004'!J77</f>
        <v>-51985208.399999999</v>
      </c>
      <c r="F78" s="184">
        <f>+'004'!K77</f>
        <v>11890253.1</v>
      </c>
      <c r="G78" s="184">
        <f>+'004'!L77</f>
        <v>757629.54</v>
      </c>
    </row>
    <row r="79" spans="1:7" ht="15" x14ac:dyDescent="0.25">
      <c r="A79" s="167" t="str">
        <f t="shared" si="1"/>
        <v>1116000701</v>
      </c>
      <c r="B79" s="182" t="str">
        <f>+'004'!G78</f>
        <v xml:space="preserve">      1116000701  BBVA BANCOMER FONDOS</v>
      </c>
      <c r="C79" s="184">
        <f>+'004'!H78</f>
        <v>-86488.88</v>
      </c>
      <c r="D79" s="184">
        <f>+'004'!I78</f>
        <v>52981879.310000002</v>
      </c>
      <c r="E79" s="184">
        <f>+'004'!J78</f>
        <v>-52955351.539999999</v>
      </c>
      <c r="F79" s="184">
        <f>+'004'!K78</f>
        <v>-59961.11</v>
      </c>
      <c r="G79" s="184">
        <f>+'004'!L78</f>
        <v>26527.77</v>
      </c>
    </row>
    <row r="80" spans="1:7" ht="15" x14ac:dyDescent="0.25">
      <c r="A80" s="167" t="str">
        <f t="shared" si="1"/>
        <v>1116000702</v>
      </c>
      <c r="B80" s="182" t="str">
        <f>+'004'!G79</f>
        <v xml:space="preserve">      1116000702  BBVA BANCOMER FONDOS</v>
      </c>
      <c r="C80" s="184">
        <f>+'004'!H79</f>
        <v>-9328963.9100000001</v>
      </c>
      <c r="D80" s="184">
        <f>+'004'!I79</f>
        <v>54035289.200000003</v>
      </c>
      <c r="E80" s="184">
        <f>+'004'!J79</f>
        <v>-54656351.149999999</v>
      </c>
      <c r="F80" s="184">
        <f>+'004'!K79</f>
        <v>-9950025.8599999994</v>
      </c>
      <c r="G80" s="184">
        <f>+'004'!L79</f>
        <v>-621061.94999999995</v>
      </c>
    </row>
    <row r="81" spans="1:7" ht="15" x14ac:dyDescent="0.25">
      <c r="A81" s="167" t="str">
        <f t="shared" si="1"/>
        <v>1116000800</v>
      </c>
      <c r="B81" s="182" t="str">
        <f>+'004'!G80</f>
        <v xml:space="preserve">      1116000800  BANAMEX F DEPOSITO</v>
      </c>
      <c r="C81" s="184">
        <f>+'004'!H80</f>
        <v>0</v>
      </c>
      <c r="D81" s="184">
        <f>+'004'!I80</f>
        <v>668912.31999999995</v>
      </c>
      <c r="E81" s="184">
        <f>+'004'!J80</f>
        <v>-668912.31999999995</v>
      </c>
      <c r="F81" s="184">
        <f>+'004'!K80</f>
        <v>0</v>
      </c>
      <c r="G81" s="184">
        <f>+'004'!L80</f>
        <v>0</v>
      </c>
    </row>
    <row r="82" spans="1:7" ht="15" x14ac:dyDescent="0.25">
      <c r="A82" s="167" t="str">
        <f t="shared" si="1"/>
        <v>1116000801</v>
      </c>
      <c r="B82" s="182" t="str">
        <f>+'004'!G81</f>
        <v xml:space="preserve">      1116000801  BANAMEX F DEPOSITO I</v>
      </c>
      <c r="C82" s="184">
        <f>+'004'!H81</f>
        <v>0</v>
      </c>
      <c r="D82" s="184">
        <f>+'004'!I81</f>
        <v>668912.31999999995</v>
      </c>
      <c r="E82" s="184">
        <f>+'004'!J81</f>
        <v>-668912.31999999995</v>
      </c>
      <c r="F82" s="184">
        <f>+'004'!K81</f>
        <v>0</v>
      </c>
      <c r="G82" s="184">
        <f>+'004'!L81</f>
        <v>0</v>
      </c>
    </row>
    <row r="83" spans="1:7" ht="15" x14ac:dyDescent="0.25">
      <c r="A83" s="167" t="str">
        <f t="shared" si="1"/>
        <v>1116000802</v>
      </c>
      <c r="B83" s="182" t="str">
        <f>+'004'!G82</f>
        <v xml:space="preserve">      1116000802  BANAMEX F DEPOSITO E</v>
      </c>
      <c r="C83" s="184">
        <f>+'004'!H82</f>
        <v>0</v>
      </c>
      <c r="D83" s="184">
        <f>+'004'!I82</f>
        <v>668912.31999999995</v>
      </c>
      <c r="E83" s="184">
        <f>+'004'!J82</f>
        <v>-668912.31999999995</v>
      </c>
      <c r="F83" s="184">
        <f>+'004'!K82</f>
        <v>0</v>
      </c>
      <c r="G83" s="184">
        <f>+'004'!L82</f>
        <v>0</v>
      </c>
    </row>
    <row r="84" spans="1:7" ht="15" x14ac:dyDescent="0.25">
      <c r="A84" s="167" t="str">
        <f t="shared" si="1"/>
        <v>1119</v>
      </c>
      <c r="B84" s="182" t="str">
        <f>+'004'!G83</f>
        <v>*     1119     Otros Efectivos y Equivalentes</v>
      </c>
      <c r="C84" s="184">
        <f>+'004'!H83</f>
        <v>148148.29</v>
      </c>
      <c r="D84" s="184">
        <f>+'004'!I83</f>
        <v>259481.22</v>
      </c>
      <c r="E84" s="184">
        <f>+'004'!J83</f>
        <v>-245153.49</v>
      </c>
      <c r="F84" s="184">
        <f>+'004'!K83</f>
        <v>162476.01999999999</v>
      </c>
      <c r="G84" s="184">
        <f>+'004'!L83</f>
        <v>14327.73</v>
      </c>
    </row>
    <row r="85" spans="1:7" ht="15" x14ac:dyDescent="0.25">
      <c r="A85" s="167" t="str">
        <f t="shared" si="1"/>
        <v>1119000700</v>
      </c>
      <c r="B85" s="182" t="str">
        <f>+'004'!G84</f>
        <v xml:space="preserve">      1119000700  BBVA BANCOMER DOLARE</v>
      </c>
      <c r="C85" s="184">
        <f>+'004'!H84</f>
        <v>-95739.6</v>
      </c>
      <c r="D85" s="184">
        <f>+'004'!I84</f>
        <v>1.32</v>
      </c>
      <c r="E85" s="184">
        <f>+'004'!J84</f>
        <v>-632.14</v>
      </c>
      <c r="F85" s="184">
        <f>+'004'!K84</f>
        <v>-96370.42</v>
      </c>
      <c r="G85" s="184">
        <f>+'004'!L84</f>
        <v>-630.82000000000005</v>
      </c>
    </row>
    <row r="86" spans="1:7" ht="15" x14ac:dyDescent="0.25">
      <c r="A86" s="167" t="str">
        <f t="shared" si="1"/>
        <v>1119000701</v>
      </c>
      <c r="B86" s="182" t="str">
        <f>+'004'!G85</f>
        <v xml:space="preserve">      1119000701  BBVA BANCOMER DOLARE</v>
      </c>
      <c r="C86" s="184">
        <f>+'004'!H85</f>
        <v>0</v>
      </c>
      <c r="D86" s="184">
        <f>+'004'!I85</f>
        <v>1.32</v>
      </c>
      <c r="E86" s="184">
        <f>+'004'!J85</f>
        <v>-1.32</v>
      </c>
      <c r="F86" s="184">
        <f>+'004'!K85</f>
        <v>0</v>
      </c>
      <c r="G86" s="184">
        <f>+'004'!L85</f>
        <v>0</v>
      </c>
    </row>
    <row r="87" spans="1:7" ht="15" x14ac:dyDescent="0.25">
      <c r="A87" s="167" t="str">
        <f t="shared" si="1"/>
        <v>1119000702</v>
      </c>
      <c r="B87" s="182" t="str">
        <f>+'004'!G86</f>
        <v xml:space="preserve">      1119000702  BBVA BANCOMER DOLARE</v>
      </c>
      <c r="C87" s="184">
        <f>+'004'!H86</f>
        <v>0</v>
      </c>
      <c r="D87" s="184">
        <f>+'004'!I86</f>
        <v>632.14</v>
      </c>
      <c r="E87" s="184">
        <f>+'004'!J86</f>
        <v>-632.14</v>
      </c>
      <c r="F87" s="184">
        <f>+'004'!K86</f>
        <v>0</v>
      </c>
      <c r="G87" s="184">
        <f>+'004'!L86</f>
        <v>0</v>
      </c>
    </row>
    <row r="88" spans="1:7" ht="15" x14ac:dyDescent="0.25">
      <c r="A88" s="167" t="str">
        <f t="shared" si="1"/>
        <v>1119000703</v>
      </c>
      <c r="B88" s="182" t="str">
        <f>+'004'!G87</f>
        <v xml:space="preserve">      1119000703  VARIACIÓN CAMBIARIA</v>
      </c>
      <c r="C88" s="184">
        <f>+'004'!H87</f>
        <v>243887.89</v>
      </c>
      <c r="D88" s="184">
        <f>+'004'!I87</f>
        <v>258846.44</v>
      </c>
      <c r="E88" s="184">
        <f>+'004'!J87</f>
        <v>-243887.89</v>
      </c>
      <c r="F88" s="184">
        <f>+'004'!K87</f>
        <v>258846.44</v>
      </c>
      <c r="G88" s="184">
        <f>+'004'!L87</f>
        <v>14958.55</v>
      </c>
    </row>
    <row r="89" spans="1:7" ht="15" x14ac:dyDescent="0.25">
      <c r="A89" s="167" t="str">
        <f t="shared" si="1"/>
        <v>1120</v>
      </c>
      <c r="B89" s="182" t="str">
        <f>+'004'!G88</f>
        <v>**    1120     Der. a recibir efvo./eq.</v>
      </c>
      <c r="C89" s="184">
        <f>+'004'!H88</f>
        <v>1440044.54</v>
      </c>
      <c r="D89" s="184">
        <f>+'004'!I88</f>
        <v>118255772.73</v>
      </c>
      <c r="E89" s="184">
        <f>+'004'!J88</f>
        <v>-118380395.70999999</v>
      </c>
      <c r="F89" s="184">
        <f>+'004'!K88</f>
        <v>1315421.56</v>
      </c>
      <c r="G89" s="184">
        <f>+'004'!L88</f>
        <v>-124622.98</v>
      </c>
    </row>
    <row r="90" spans="1:7" ht="15" x14ac:dyDescent="0.25">
      <c r="A90" s="167" t="str">
        <f t="shared" si="1"/>
        <v>1122</v>
      </c>
      <c r="B90" s="182" t="str">
        <f>+'004'!G89</f>
        <v>*     1122     Cuentas por Cobrar a CP</v>
      </c>
      <c r="C90" s="184">
        <f>+'004'!H89</f>
        <v>414891.4</v>
      </c>
      <c r="D90" s="184">
        <f>+'004'!I89</f>
        <v>105738389.04000001</v>
      </c>
      <c r="E90" s="184">
        <f>+'004'!J89</f>
        <v>-105866582.23</v>
      </c>
      <c r="F90" s="184">
        <f>+'004'!K89</f>
        <v>286698.21000000002</v>
      </c>
      <c r="G90" s="184">
        <f>+'004'!L89</f>
        <v>-128193.19</v>
      </c>
    </row>
    <row r="91" spans="1:7" ht="15" x14ac:dyDescent="0.25">
      <c r="A91" s="167" t="str">
        <f t="shared" si="1"/>
        <v>1122000001</v>
      </c>
      <c r="B91" s="182" t="str">
        <f>+'004'!G90</f>
        <v xml:space="preserve">      1122000001  ESTATAL</v>
      </c>
      <c r="C91" s="184">
        <f>+'004'!H90</f>
        <v>0</v>
      </c>
      <c r="D91" s="184">
        <f>+'004'!I90</f>
        <v>94718910</v>
      </c>
      <c r="E91" s="184">
        <f>+'004'!J90</f>
        <v>-94718910</v>
      </c>
      <c r="F91" s="184">
        <f>+'004'!K90</f>
        <v>0</v>
      </c>
      <c r="G91" s="184">
        <f>+'004'!L90</f>
        <v>0</v>
      </c>
    </row>
    <row r="92" spans="1:7" ht="15" x14ac:dyDescent="0.25">
      <c r="A92" s="167" t="str">
        <f t="shared" si="1"/>
        <v>1122000003</v>
      </c>
      <c r="B92" s="182" t="str">
        <f>+'004'!G91</f>
        <v xml:space="preserve">      1122000003  OTROS</v>
      </c>
      <c r="C92" s="184">
        <f>+'004'!H91</f>
        <v>414891.4</v>
      </c>
      <c r="D92" s="184">
        <f>+'004'!I91</f>
        <v>11019479.039999999</v>
      </c>
      <c r="E92" s="184">
        <f>+'004'!J91</f>
        <v>-11147672.23</v>
      </c>
      <c r="F92" s="184">
        <f>+'004'!K91</f>
        <v>286698.21000000002</v>
      </c>
      <c r="G92" s="184">
        <f>+'004'!L91</f>
        <v>-128193.19</v>
      </c>
    </row>
    <row r="93" spans="1:7" ht="15" x14ac:dyDescent="0.25">
      <c r="A93" s="167" t="str">
        <f t="shared" si="1"/>
        <v>1123</v>
      </c>
      <c r="B93" s="182" t="str">
        <f>+'004'!G92</f>
        <v>*     1123     Deudores Diversos x cobrar a C</v>
      </c>
      <c r="C93" s="184">
        <f>+'004'!H92</f>
        <v>826645.98</v>
      </c>
      <c r="D93" s="184">
        <f>+'004'!I92</f>
        <v>12199081.5</v>
      </c>
      <c r="E93" s="184">
        <f>+'004'!J92</f>
        <v>-12151562.689999999</v>
      </c>
      <c r="F93" s="184">
        <f>+'004'!K92</f>
        <v>874164.79</v>
      </c>
      <c r="G93" s="184">
        <f>+'004'!L92</f>
        <v>47518.81</v>
      </c>
    </row>
    <row r="94" spans="1:7" ht="15" x14ac:dyDescent="0.25">
      <c r="A94" s="167" t="str">
        <f t="shared" si="1"/>
        <v>1123010001</v>
      </c>
      <c r="B94" s="182" t="str">
        <f>+'004'!G93</f>
        <v xml:space="preserve">      1123010001  FUNCIONARIOS Y EMPLEADOS</v>
      </c>
      <c r="C94" s="184">
        <f>+'004'!H93</f>
        <v>534706.77</v>
      </c>
      <c r="D94" s="184">
        <f>+'004'!I93</f>
        <v>923235.63</v>
      </c>
      <c r="E94" s="184">
        <f>+'004'!J93</f>
        <v>-625123.38</v>
      </c>
      <c r="F94" s="184">
        <f>+'004'!K93</f>
        <v>832819.02</v>
      </c>
      <c r="G94" s="184">
        <f>+'004'!L93</f>
        <v>298112.25</v>
      </c>
    </row>
    <row r="95" spans="1:7" ht="15" x14ac:dyDescent="0.25">
      <c r="A95" s="167" t="str">
        <f t="shared" si="1"/>
        <v>1123010002</v>
      </c>
      <c r="B95" s="182" t="str">
        <f>+'004'!G94</f>
        <v xml:space="preserve">      1123010002  DEUDORES DIVERSOS</v>
      </c>
      <c r="C95" s="184">
        <f>+'004'!H94</f>
        <v>43028.75</v>
      </c>
      <c r="D95" s="184">
        <f>+'004'!I94</f>
        <v>21171.040000000001</v>
      </c>
      <c r="E95" s="184">
        <f>+'004'!J94</f>
        <v>-41310.019999999997</v>
      </c>
      <c r="F95" s="184">
        <f>+'004'!K94</f>
        <v>22889.77</v>
      </c>
      <c r="G95" s="184">
        <f>+'004'!L94</f>
        <v>-20138.98</v>
      </c>
    </row>
    <row r="96" spans="1:7" ht="15" x14ac:dyDescent="0.25">
      <c r="A96" s="167" t="str">
        <f t="shared" si="1"/>
        <v>1123010003</v>
      </c>
      <c r="B96" s="182" t="str">
        <f>+'004'!G95</f>
        <v xml:space="preserve">      1123010003  DEUDORES A CORTO PLAZO</v>
      </c>
      <c r="C96" s="184">
        <f>+'004'!H95</f>
        <v>0</v>
      </c>
      <c r="D96" s="184">
        <f>+'004'!I95</f>
        <v>0</v>
      </c>
      <c r="E96" s="184">
        <f>+'004'!J95</f>
        <v>0</v>
      </c>
      <c r="F96" s="184">
        <f>+'004'!K95</f>
        <v>0</v>
      </c>
      <c r="G96" s="184">
        <f>+'004'!L95</f>
        <v>0</v>
      </c>
    </row>
    <row r="97" spans="1:7" ht="15" x14ac:dyDescent="0.25">
      <c r="A97" s="167" t="str">
        <f t="shared" si="1"/>
        <v>1123020001</v>
      </c>
      <c r="B97" s="182" t="str">
        <f>+'004'!G96</f>
        <v xml:space="preserve">      1123020001  DEUDORES DIVERSOS FA</v>
      </c>
      <c r="C97" s="184">
        <f>+'004'!H96</f>
        <v>248910.46</v>
      </c>
      <c r="D97" s="184">
        <f>+'004'!I96</f>
        <v>11254674.83</v>
      </c>
      <c r="E97" s="184">
        <f>+'004'!J96</f>
        <v>-11485129.289999999</v>
      </c>
      <c r="F97" s="184">
        <f>+'004'!K96</f>
        <v>18456</v>
      </c>
      <c r="G97" s="184">
        <f>+'004'!L96</f>
        <v>-230454.46</v>
      </c>
    </row>
    <row r="98" spans="1:7" ht="15" x14ac:dyDescent="0.25">
      <c r="A98" s="167" t="str">
        <f t="shared" si="1"/>
        <v>1125</v>
      </c>
      <c r="B98" s="182" t="str">
        <f>+'004'!G97</f>
        <v>*     1125     Deudores por ant. de Tes. CP</v>
      </c>
      <c r="C98" s="184">
        <f>+'004'!H97</f>
        <v>198507.16</v>
      </c>
      <c r="D98" s="184">
        <f>+'004'!I97</f>
        <v>229713.19</v>
      </c>
      <c r="E98" s="184">
        <f>+'004'!J97</f>
        <v>-276765.78999999998</v>
      </c>
      <c r="F98" s="184">
        <f>+'004'!K97</f>
        <v>151454.56</v>
      </c>
      <c r="G98" s="184">
        <f>+'004'!L97</f>
        <v>-47052.6</v>
      </c>
    </row>
    <row r="99" spans="1:7" ht="15" x14ac:dyDescent="0.25">
      <c r="A99" s="167" t="str">
        <f t="shared" si="1"/>
        <v>1125001001</v>
      </c>
      <c r="B99" s="182" t="str">
        <f>+'004'!G98</f>
        <v xml:space="preserve">      1125001001  FONDO REVOLVENTE GUANAJUATO</v>
      </c>
      <c r="C99" s="184">
        <f>+'004'!H98</f>
        <v>30000</v>
      </c>
      <c r="D99" s="184">
        <f>+'004'!I98</f>
        <v>32395.84</v>
      </c>
      <c r="E99" s="184">
        <f>+'004'!J98</f>
        <v>-43419.22</v>
      </c>
      <c r="F99" s="184">
        <f>+'004'!K98</f>
        <v>18976.62</v>
      </c>
      <c r="G99" s="184">
        <f>+'004'!L98</f>
        <v>-11023.38</v>
      </c>
    </row>
    <row r="100" spans="1:7" ht="15" x14ac:dyDescent="0.25">
      <c r="A100" s="167" t="str">
        <f t="shared" si="1"/>
        <v>1125002001</v>
      </c>
      <c r="B100" s="182" t="str">
        <f>+'004'!G99</f>
        <v xml:space="preserve">      1125002001  FONDO REVOLVENTE IRAPUATO</v>
      </c>
      <c r="C100" s="184">
        <f>+'004'!H99</f>
        <v>21197.21</v>
      </c>
      <c r="D100" s="184">
        <f>+'004'!I99</f>
        <v>41409.35</v>
      </c>
      <c r="E100" s="184">
        <f>+'004'!J99</f>
        <v>-42938.239999999998</v>
      </c>
      <c r="F100" s="184">
        <f>+'004'!K99</f>
        <v>19668.32</v>
      </c>
      <c r="G100" s="184">
        <f>+'004'!L99</f>
        <v>-1528.89</v>
      </c>
    </row>
    <row r="101" spans="1:7" ht="15" x14ac:dyDescent="0.25">
      <c r="A101" s="167" t="str">
        <f t="shared" si="1"/>
        <v>1125003001</v>
      </c>
      <c r="B101" s="182" t="str">
        <f>+'004'!G100</f>
        <v xml:space="preserve">      1125003001  FONDO REVOLVENTE LEON</v>
      </c>
      <c r="C101" s="184">
        <f>+'004'!H100</f>
        <v>16449.54</v>
      </c>
      <c r="D101" s="184">
        <f>+'004'!I100</f>
        <v>34633.94</v>
      </c>
      <c r="E101" s="184">
        <f>+'004'!J100</f>
        <v>-41884.720000000001</v>
      </c>
      <c r="F101" s="184">
        <f>+'004'!K100</f>
        <v>9198.76</v>
      </c>
      <c r="G101" s="184">
        <f>+'004'!L100</f>
        <v>-7250.78</v>
      </c>
    </row>
    <row r="102" spans="1:7" ht="15" x14ac:dyDescent="0.25">
      <c r="A102" s="167" t="str">
        <f t="shared" si="1"/>
        <v>1125004001</v>
      </c>
      <c r="B102" s="182" t="str">
        <f>+'004'!G101</f>
        <v xml:space="preserve">      1125004001  FONDO REVOLVENTE CELAYA</v>
      </c>
      <c r="C102" s="184">
        <f>+'004'!H101</f>
        <v>18688.240000000002</v>
      </c>
      <c r="D102" s="184">
        <f>+'004'!I101</f>
        <v>28345.200000000001</v>
      </c>
      <c r="E102" s="184">
        <f>+'004'!J101</f>
        <v>-36616.400000000001</v>
      </c>
      <c r="F102" s="184">
        <f>+'004'!K101</f>
        <v>10417.040000000001</v>
      </c>
      <c r="G102" s="184">
        <f>+'004'!L101</f>
        <v>-8271.2000000000007</v>
      </c>
    </row>
    <row r="103" spans="1:7" ht="15" x14ac:dyDescent="0.25">
      <c r="A103" s="167" t="str">
        <f t="shared" si="1"/>
        <v>1125005001</v>
      </c>
      <c r="B103" s="182" t="str">
        <f>+'004'!G102</f>
        <v xml:space="preserve">      1125005001  FONDO REVOLVENTE SAN</v>
      </c>
      <c r="C103" s="184">
        <f>+'004'!H102</f>
        <v>17172.169999999998</v>
      </c>
      <c r="D103" s="184">
        <f>+'004'!I102</f>
        <v>27115.24</v>
      </c>
      <c r="E103" s="184">
        <f>+'004'!J102</f>
        <v>-31317.98</v>
      </c>
      <c r="F103" s="184">
        <f>+'004'!K102</f>
        <v>12969.43</v>
      </c>
      <c r="G103" s="184">
        <f>+'004'!L102</f>
        <v>-4202.74</v>
      </c>
    </row>
    <row r="104" spans="1:7" ht="15" x14ac:dyDescent="0.25">
      <c r="A104" s="167" t="str">
        <f t="shared" si="1"/>
        <v>1125006001</v>
      </c>
      <c r="B104" s="182" t="str">
        <f>+'004'!G103</f>
        <v xml:space="preserve">      1125006001  FONDO REVOLVENTE CON</v>
      </c>
      <c r="C104" s="184">
        <f>+'004'!H103</f>
        <v>15000</v>
      </c>
      <c r="D104" s="184">
        <f>+'004'!I103</f>
        <v>4946.51</v>
      </c>
      <c r="E104" s="184">
        <f>+'004'!J103</f>
        <v>-4946.51</v>
      </c>
      <c r="F104" s="184">
        <f>+'004'!K103</f>
        <v>15000</v>
      </c>
      <c r="G104" s="184">
        <f>+'004'!L103</f>
        <v>0</v>
      </c>
    </row>
    <row r="105" spans="1:7" ht="15" x14ac:dyDescent="0.25">
      <c r="A105" s="167" t="str">
        <f t="shared" si="1"/>
        <v>1125007001</v>
      </c>
      <c r="B105" s="182" t="str">
        <f>+'004'!G104</f>
        <v xml:space="preserve">      1125007001  FONDO INFORMATICA</v>
      </c>
      <c r="C105" s="184">
        <f>+'004'!H104</f>
        <v>15000</v>
      </c>
      <c r="D105" s="184">
        <f>+'004'!I104</f>
        <v>16296.97</v>
      </c>
      <c r="E105" s="184">
        <f>+'004'!J104</f>
        <v>-16296.97</v>
      </c>
      <c r="F105" s="184">
        <f>+'004'!K104</f>
        <v>15000</v>
      </c>
      <c r="G105" s="184">
        <f>+'004'!L104</f>
        <v>0</v>
      </c>
    </row>
    <row r="106" spans="1:7" ht="15" x14ac:dyDescent="0.25">
      <c r="A106" s="167" t="str">
        <f t="shared" si="1"/>
        <v>1125008001</v>
      </c>
      <c r="B106" s="182" t="str">
        <f>+'004'!G105</f>
        <v xml:space="preserve">      1125008001  FONDO REVOLVENTE INS</v>
      </c>
      <c r="C106" s="184">
        <f>+'004'!H105</f>
        <v>20000</v>
      </c>
      <c r="D106" s="184">
        <f>+'004'!I105</f>
        <v>20917.05</v>
      </c>
      <c r="E106" s="184">
        <f>+'004'!J105</f>
        <v>-24442.05</v>
      </c>
      <c r="F106" s="184">
        <f>+'004'!K105</f>
        <v>16475</v>
      </c>
      <c r="G106" s="184">
        <f>+'004'!L105</f>
        <v>-3525</v>
      </c>
    </row>
    <row r="107" spans="1:7" ht="15" x14ac:dyDescent="0.25">
      <c r="A107" s="167" t="str">
        <f t="shared" si="1"/>
        <v>1125009001</v>
      </c>
      <c r="B107" s="182" t="str">
        <f>+'004'!G106</f>
        <v xml:space="preserve">      1125009001  FONDO REVOLVENTE PRE</v>
      </c>
      <c r="C107" s="184">
        <f>+'004'!H106</f>
        <v>10000</v>
      </c>
      <c r="D107" s="184">
        <f>+'004'!I106</f>
        <v>1383</v>
      </c>
      <c r="E107" s="184">
        <f>+'004'!J106</f>
        <v>-1383</v>
      </c>
      <c r="F107" s="184">
        <f>+'004'!K106</f>
        <v>10000</v>
      </c>
      <c r="G107" s="184">
        <f>+'004'!L106</f>
        <v>0</v>
      </c>
    </row>
    <row r="108" spans="1:7" ht="15" x14ac:dyDescent="0.25">
      <c r="A108" s="167" t="str">
        <f t="shared" si="1"/>
        <v>1125011001</v>
      </c>
      <c r="B108" s="182" t="str">
        <f>+'004'!G107</f>
        <v xml:space="preserve">      1125011001  FONDO REVOLVENTE D A</v>
      </c>
      <c r="C108" s="184">
        <f>+'004'!H107</f>
        <v>25000</v>
      </c>
      <c r="D108" s="184">
        <f>+'004'!I107</f>
        <v>17918.43</v>
      </c>
      <c r="E108" s="184">
        <f>+'004'!J107</f>
        <v>-29169.040000000001</v>
      </c>
      <c r="F108" s="184">
        <f>+'004'!K107</f>
        <v>13749.39</v>
      </c>
      <c r="G108" s="184">
        <f>+'004'!L107</f>
        <v>-11250.61</v>
      </c>
    </row>
    <row r="109" spans="1:7" ht="15" x14ac:dyDescent="0.25">
      <c r="A109" s="167" t="str">
        <f t="shared" si="1"/>
        <v>1125012001</v>
      </c>
      <c r="B109" s="182" t="str">
        <f>+'004'!G108</f>
        <v xml:space="preserve">      1125012001  FONDO REVOLVENTE D S</v>
      </c>
      <c r="C109" s="184">
        <f>+'004'!H108</f>
        <v>10000</v>
      </c>
      <c r="D109" s="184">
        <f>+'004'!I108</f>
        <v>4351.66</v>
      </c>
      <c r="E109" s="184">
        <f>+'004'!J108</f>
        <v>-4351.66</v>
      </c>
      <c r="F109" s="184">
        <f>+'004'!K108</f>
        <v>10000</v>
      </c>
      <c r="G109" s="184">
        <f>+'004'!L108</f>
        <v>0</v>
      </c>
    </row>
    <row r="110" spans="1:7" ht="15" x14ac:dyDescent="0.25">
      <c r="A110" s="167" t="str">
        <f t="shared" si="1"/>
        <v>1129</v>
      </c>
      <c r="B110" s="182" t="str">
        <f>+'004'!G109</f>
        <v>*     1129     Otros Der. a recibir efvo./eq.</v>
      </c>
      <c r="C110" s="184">
        <f>+'004'!H109</f>
        <v>0</v>
      </c>
      <c r="D110" s="184">
        <f>+'004'!I109</f>
        <v>88589</v>
      </c>
      <c r="E110" s="184">
        <f>+'004'!J109</f>
        <v>-85485</v>
      </c>
      <c r="F110" s="184">
        <f>+'004'!K109</f>
        <v>3104</v>
      </c>
      <c r="G110" s="184">
        <f>+'004'!L109</f>
        <v>3104</v>
      </c>
    </row>
    <row r="111" spans="1:7" ht="15" x14ac:dyDescent="0.25">
      <c r="A111" s="167" t="str">
        <f t="shared" si="1"/>
        <v>1129010001</v>
      </c>
      <c r="B111" s="182" t="str">
        <f>+'004'!G110</f>
        <v xml:space="preserve">      1129010001  OTROS DEUDORES</v>
      </c>
      <c r="C111" s="184">
        <f>+'004'!H110</f>
        <v>0</v>
      </c>
      <c r="D111" s="184">
        <f>+'004'!I110</f>
        <v>88589</v>
      </c>
      <c r="E111" s="184">
        <f>+'004'!J110</f>
        <v>-85485</v>
      </c>
      <c r="F111" s="184">
        <f>+'004'!K110</f>
        <v>3104</v>
      </c>
      <c r="G111" s="184">
        <f>+'004'!L110</f>
        <v>3104</v>
      </c>
    </row>
    <row r="112" spans="1:7" ht="15" x14ac:dyDescent="0.25">
      <c r="A112" s="167" t="str">
        <f t="shared" si="1"/>
        <v>1130</v>
      </c>
      <c r="B112" s="182" t="str">
        <f>+'004'!G111</f>
        <v>**    1130     Der. a recibir bienes/servicio</v>
      </c>
      <c r="C112" s="184">
        <f>+'004'!H111</f>
        <v>8609968.8200000003</v>
      </c>
      <c r="D112" s="184">
        <f>+'004'!I111</f>
        <v>1984483.01</v>
      </c>
      <c r="E112" s="184">
        <f>+'004'!J111</f>
        <v>-1758358.48</v>
      </c>
      <c r="F112" s="184">
        <f>+'004'!K111</f>
        <v>8836093.3499999996</v>
      </c>
      <c r="G112" s="184">
        <f>+'004'!L111</f>
        <v>226124.53</v>
      </c>
    </row>
    <row r="113" spans="1:7" ht="15" x14ac:dyDescent="0.25">
      <c r="A113" s="167" t="str">
        <f t="shared" si="1"/>
        <v>1131</v>
      </c>
      <c r="B113" s="182" t="str">
        <f>+'004'!G112</f>
        <v>*     1131     Ant. a prov. por adq. de biene</v>
      </c>
      <c r="C113" s="184">
        <f>+'004'!H112</f>
        <v>118955.53</v>
      </c>
      <c r="D113" s="184">
        <f>+'004'!I112</f>
        <v>599340.47</v>
      </c>
      <c r="E113" s="184">
        <f>+'004'!J112</f>
        <v>-206115.53</v>
      </c>
      <c r="F113" s="184">
        <f>+'004'!K112</f>
        <v>512180.47</v>
      </c>
      <c r="G113" s="184">
        <f>+'004'!L112</f>
        <v>393224.94</v>
      </c>
    </row>
    <row r="114" spans="1:7" ht="15" x14ac:dyDescent="0.25">
      <c r="A114" s="167" t="str">
        <f t="shared" si="1"/>
        <v>1131000001</v>
      </c>
      <c r="B114" s="182" t="str">
        <f>+'004'!G113</f>
        <v xml:space="preserve">      1131000001  ANTICIPO A PROVEEDOR</v>
      </c>
      <c r="C114" s="184">
        <f>+'004'!H113</f>
        <v>118955.53</v>
      </c>
      <c r="D114" s="184">
        <f>+'004'!I113</f>
        <v>599340.47</v>
      </c>
      <c r="E114" s="184">
        <f>+'004'!J113</f>
        <v>-206115.53</v>
      </c>
      <c r="F114" s="184">
        <f>+'004'!K113</f>
        <v>512180.47</v>
      </c>
      <c r="G114" s="184">
        <f>+'004'!L113</f>
        <v>393224.94</v>
      </c>
    </row>
    <row r="115" spans="1:7" ht="15" x14ac:dyDescent="0.25">
      <c r="A115" s="167" t="str">
        <f t="shared" si="1"/>
        <v>1132</v>
      </c>
      <c r="B115" s="182" t="str">
        <f>+'004'!G114</f>
        <v>*     1132     Ant. a prov. por adq. de biene</v>
      </c>
      <c r="C115" s="184">
        <f>+'004'!H114</f>
        <v>0</v>
      </c>
      <c r="D115" s="184">
        <f>+'004'!I114</f>
        <v>0</v>
      </c>
      <c r="E115" s="184">
        <f>+'004'!J114</f>
        <v>0</v>
      </c>
      <c r="F115" s="184">
        <f>+'004'!K114</f>
        <v>0</v>
      </c>
      <c r="G115" s="184">
        <f>+'004'!L114</f>
        <v>0</v>
      </c>
    </row>
    <row r="116" spans="1:7" ht="15" x14ac:dyDescent="0.25">
      <c r="A116" s="167" t="str">
        <f t="shared" si="1"/>
        <v>1132000001</v>
      </c>
      <c r="B116" s="182" t="str">
        <f>+'004'!G115</f>
        <v xml:space="preserve">      1132000001  ANTICIPO A PROVEEDOR</v>
      </c>
      <c r="C116" s="184">
        <f>+'004'!H115</f>
        <v>0</v>
      </c>
      <c r="D116" s="184">
        <f>+'004'!I115</f>
        <v>0</v>
      </c>
      <c r="E116" s="184">
        <f>+'004'!J115</f>
        <v>0</v>
      </c>
      <c r="F116" s="184">
        <f>+'004'!K115</f>
        <v>0</v>
      </c>
      <c r="G116" s="184">
        <f>+'004'!L115</f>
        <v>0</v>
      </c>
    </row>
    <row r="117" spans="1:7" ht="15" x14ac:dyDescent="0.25">
      <c r="A117" s="167" t="str">
        <f t="shared" si="1"/>
        <v>1134</v>
      </c>
      <c r="B117" s="182" t="str">
        <f>+'004'!G116</f>
        <v>*     1134     Ant. a contratistas por OP</v>
      </c>
      <c r="C117" s="184">
        <f>+'004'!H116</f>
        <v>8491013.2899999991</v>
      </c>
      <c r="D117" s="184">
        <f>+'004'!I116</f>
        <v>1385142.54</v>
      </c>
      <c r="E117" s="184">
        <f>+'004'!J116</f>
        <v>-1552242.95</v>
      </c>
      <c r="F117" s="184">
        <f>+'004'!K116</f>
        <v>8323912.8799999999</v>
      </c>
      <c r="G117" s="184">
        <f>+'004'!L116</f>
        <v>-167100.41</v>
      </c>
    </row>
    <row r="118" spans="1:7" ht="15" x14ac:dyDescent="0.25">
      <c r="A118" s="167" t="str">
        <f t="shared" si="1"/>
        <v>1134000001</v>
      </c>
      <c r="B118" s="182" t="str">
        <f>+'004'!G117</f>
        <v xml:space="preserve">      1134000001  ANTICIPO A CONTRATIS</v>
      </c>
      <c r="C118" s="184">
        <f>+'004'!H117</f>
        <v>8491013.2899999991</v>
      </c>
      <c r="D118" s="184">
        <f>+'004'!I117</f>
        <v>1385142.54</v>
      </c>
      <c r="E118" s="184">
        <f>+'004'!J117</f>
        <v>-1552242.95</v>
      </c>
      <c r="F118" s="184">
        <f>+'004'!K117</f>
        <v>8323912.8799999999</v>
      </c>
      <c r="G118" s="184">
        <f>+'004'!L117</f>
        <v>-167100.41</v>
      </c>
    </row>
    <row r="119" spans="1:7" ht="15" x14ac:dyDescent="0.25">
      <c r="A119" s="167" t="str">
        <f t="shared" si="1"/>
        <v>1150</v>
      </c>
      <c r="B119" s="182" t="str">
        <f>+'004'!G118</f>
        <v>**    1150     Almacenes</v>
      </c>
      <c r="C119" s="184">
        <f>+'004'!H118</f>
        <v>11096453.75</v>
      </c>
      <c r="D119" s="184">
        <f>+'004'!I118</f>
        <v>2115422.59</v>
      </c>
      <c r="E119" s="184">
        <f>+'004'!J118</f>
        <v>-1727028.57</v>
      </c>
      <c r="F119" s="184">
        <f>+'004'!K118</f>
        <v>11484847.77</v>
      </c>
      <c r="G119" s="184">
        <f>+'004'!L118</f>
        <v>388394.02</v>
      </c>
    </row>
    <row r="120" spans="1:7" ht="15" x14ac:dyDescent="0.25">
      <c r="A120" s="167" t="str">
        <f t="shared" si="1"/>
        <v>1151</v>
      </c>
      <c r="B120" s="182" t="str">
        <f>+'004'!G119</f>
        <v>*     1151     Almacén de Mat. y Suministros</v>
      </c>
      <c r="C120" s="184">
        <f>+'004'!H119</f>
        <v>11096453.75</v>
      </c>
      <c r="D120" s="184">
        <f>+'004'!I119</f>
        <v>2115422.59</v>
      </c>
      <c r="E120" s="184">
        <f>+'004'!J119</f>
        <v>-1727028.57</v>
      </c>
      <c r="F120" s="184">
        <f>+'004'!K119</f>
        <v>11484847.77</v>
      </c>
      <c r="G120" s="184">
        <f>+'004'!L119</f>
        <v>388394.02</v>
      </c>
    </row>
    <row r="121" spans="1:7" ht="15" x14ac:dyDescent="0.25">
      <c r="A121" s="167" t="str">
        <f t="shared" si="1"/>
        <v>1151102100</v>
      </c>
      <c r="B121" s="182" t="str">
        <f>+'004'!G120</f>
        <v xml:space="preserve">      1151102100  MATERIALES DE ADMINI</v>
      </c>
      <c r="C121" s="184">
        <f>+'004'!H120</f>
        <v>10622403.880000001</v>
      </c>
      <c r="D121" s="184">
        <f>+'004'!I120</f>
        <v>1857245.44</v>
      </c>
      <c r="E121" s="184">
        <f>+'004'!J120</f>
        <v>-1576925.39</v>
      </c>
      <c r="F121" s="184">
        <f>+'004'!K120</f>
        <v>10902723.93</v>
      </c>
      <c r="G121" s="184">
        <f>+'004'!L120</f>
        <v>280320.05</v>
      </c>
    </row>
    <row r="122" spans="1:7" ht="15" x14ac:dyDescent="0.25">
      <c r="A122" s="167" t="str">
        <f t="shared" si="1"/>
        <v>1151302400</v>
      </c>
      <c r="B122" s="182" t="str">
        <f>+'004'!G121</f>
        <v xml:space="preserve">      1151302400  MATERIALES Y ARTICUL</v>
      </c>
      <c r="C122" s="184">
        <f>+'004'!H121</f>
        <v>455111.95</v>
      </c>
      <c r="D122" s="184">
        <f>+'004'!I121</f>
        <v>137793.15</v>
      </c>
      <c r="E122" s="184">
        <f>+'004'!J121</f>
        <v>-51793.98</v>
      </c>
      <c r="F122" s="184">
        <f>+'004'!K121</f>
        <v>541111.12</v>
      </c>
      <c r="G122" s="184">
        <f>+'004'!L121</f>
        <v>85999.17</v>
      </c>
    </row>
    <row r="123" spans="1:7" ht="15" x14ac:dyDescent="0.25">
      <c r="A123" s="167" t="str">
        <f t="shared" si="1"/>
        <v>1151402500</v>
      </c>
      <c r="B123" s="182" t="str">
        <f>+'004'!G122</f>
        <v xml:space="preserve">      1151402500  PRODUCTOS QUIMICOS</v>
      </c>
      <c r="C123" s="184">
        <f>+'004'!H122</f>
        <v>18750</v>
      </c>
      <c r="D123" s="184">
        <f>+'004'!I122</f>
        <v>2000</v>
      </c>
      <c r="E123" s="184">
        <f>+'004'!J122</f>
        <v>-2000</v>
      </c>
      <c r="F123" s="184">
        <f>+'004'!K122</f>
        <v>18750</v>
      </c>
      <c r="G123" s="184">
        <f>+'004'!L122</f>
        <v>0</v>
      </c>
    </row>
    <row r="124" spans="1:7" ht="15" x14ac:dyDescent="0.25">
      <c r="A124" s="167" t="str">
        <f t="shared" si="1"/>
        <v>1151602700</v>
      </c>
      <c r="B124" s="182" t="str">
        <f>+'004'!G123</f>
        <v xml:space="preserve">      1151602700  VESTUARIO,UNIFORMES</v>
      </c>
      <c r="C124" s="184">
        <f>+'004'!H123</f>
        <v>187.92</v>
      </c>
      <c r="D124" s="184">
        <f>+'004'!I123</f>
        <v>55761.2</v>
      </c>
      <c r="E124" s="184">
        <f>+'004'!J123</f>
        <v>-33686.400000000001</v>
      </c>
      <c r="F124" s="184">
        <f>+'004'!K123</f>
        <v>22262.720000000001</v>
      </c>
      <c r="G124" s="184">
        <f>+'004'!L123</f>
        <v>22074.799999999999</v>
      </c>
    </row>
    <row r="125" spans="1:7" ht="15" x14ac:dyDescent="0.25">
      <c r="A125" s="167" t="str">
        <f t="shared" si="1"/>
        <v>1151802900</v>
      </c>
      <c r="B125" s="182" t="str">
        <f>+'004'!G124</f>
        <v xml:space="preserve">      1151802900  HERRAMIENTAS, REFACC</v>
      </c>
      <c r="C125" s="184">
        <f>+'004'!H124</f>
        <v>0</v>
      </c>
      <c r="D125" s="184">
        <f>+'004'!I124</f>
        <v>62622.8</v>
      </c>
      <c r="E125" s="184">
        <f>+'004'!J124</f>
        <v>-62622.8</v>
      </c>
      <c r="F125" s="184">
        <f>+'004'!K124</f>
        <v>0</v>
      </c>
      <c r="G125" s="184">
        <f>+'004'!L124</f>
        <v>0</v>
      </c>
    </row>
    <row r="126" spans="1:7" ht="15" x14ac:dyDescent="0.25">
      <c r="A126" s="167" t="str">
        <f t="shared" si="1"/>
        <v>1200</v>
      </c>
      <c r="B126" s="182" t="str">
        <f>+'004'!G125</f>
        <v>***   1200     Activo No Circulante</v>
      </c>
      <c r="C126" s="184">
        <f>+'004'!H125</f>
        <v>1542957112.4400001</v>
      </c>
      <c r="D126" s="184">
        <f>+'004'!I125</f>
        <v>22815570.850000001</v>
      </c>
      <c r="E126" s="184">
        <f>+'004'!J125</f>
        <v>-17169407.690000001</v>
      </c>
      <c r="F126" s="184">
        <f>+'004'!K125</f>
        <v>1548603275.5999999</v>
      </c>
      <c r="G126" s="184">
        <f>+'004'!L125</f>
        <v>5646163.1600000001</v>
      </c>
    </row>
    <row r="127" spans="1:7" ht="15" x14ac:dyDescent="0.25">
      <c r="A127" s="167" t="str">
        <f t="shared" si="1"/>
        <v>1220</v>
      </c>
      <c r="B127" s="182" t="str">
        <f>+'004'!G126</f>
        <v>**    1220     Derechos a recibir efvo/eq.</v>
      </c>
      <c r="C127" s="184">
        <f>+'004'!H126</f>
        <v>609664</v>
      </c>
      <c r="D127" s="184">
        <f>+'004'!I126</f>
        <v>0</v>
      </c>
      <c r="E127" s="184">
        <f>+'004'!J126</f>
        <v>0</v>
      </c>
      <c r="F127" s="184">
        <f>+'004'!K126</f>
        <v>609664</v>
      </c>
      <c r="G127" s="184">
        <f>+'004'!L126</f>
        <v>0</v>
      </c>
    </row>
    <row r="128" spans="1:7" ht="15" x14ac:dyDescent="0.25">
      <c r="A128" s="167" t="str">
        <f t="shared" si="1"/>
        <v>1229</v>
      </c>
      <c r="B128" s="182" t="str">
        <f>+'004'!G127</f>
        <v>*     1229     Otros Der. a recibir efvo/eq.</v>
      </c>
      <c r="C128" s="184">
        <f>+'004'!H127</f>
        <v>609664</v>
      </c>
      <c r="D128" s="184">
        <f>+'004'!I127</f>
        <v>0</v>
      </c>
      <c r="E128" s="184">
        <f>+'004'!J127</f>
        <v>0</v>
      </c>
      <c r="F128" s="184">
        <f>+'004'!K127</f>
        <v>609664</v>
      </c>
      <c r="G128" s="184">
        <f>+'004'!L127</f>
        <v>0</v>
      </c>
    </row>
    <row r="129" spans="1:7" ht="15" x14ac:dyDescent="0.25">
      <c r="A129" s="167" t="str">
        <f t="shared" si="1"/>
        <v>1229000001</v>
      </c>
      <c r="B129" s="182" t="str">
        <f>+'004'!G128</f>
        <v xml:space="preserve">      1229000001  DEPOSITOS GARANTIA</v>
      </c>
      <c r="C129" s="184">
        <f>+'004'!H128</f>
        <v>609664</v>
      </c>
      <c r="D129" s="184">
        <f>+'004'!I128</f>
        <v>0</v>
      </c>
      <c r="E129" s="184">
        <f>+'004'!J128</f>
        <v>0</v>
      </c>
      <c r="F129" s="184">
        <f>+'004'!K128</f>
        <v>609664</v>
      </c>
      <c r="G129" s="184">
        <f>+'004'!L128</f>
        <v>0</v>
      </c>
    </row>
    <row r="130" spans="1:7" ht="15" x14ac:dyDescent="0.25">
      <c r="A130" s="167" t="str">
        <f t="shared" si="1"/>
        <v>1230</v>
      </c>
      <c r="B130" s="182" t="str">
        <f>+'004'!G129</f>
        <v>**    1230     Bienes Inmuebles, Infr. y Cons</v>
      </c>
      <c r="C130" s="184">
        <f>+'004'!H129</f>
        <v>1567247253.48</v>
      </c>
      <c r="D130" s="184">
        <f>+'004'!I129</f>
        <v>5770161.5700000003</v>
      </c>
      <c r="E130" s="184">
        <f>+'004'!J129</f>
        <v>0</v>
      </c>
      <c r="F130" s="184">
        <f>+'004'!K129</f>
        <v>1573017415.05</v>
      </c>
      <c r="G130" s="184">
        <f>+'004'!L129</f>
        <v>5770161.5700000003</v>
      </c>
    </row>
    <row r="131" spans="1:7" ht="15" x14ac:dyDescent="0.25">
      <c r="A131" s="167" t="str">
        <f t="shared" ref="A131:A194" si="2">IF(LEFT(B131,1)=" ",MID(B131,7,10),MID(B131,7,4))</f>
        <v>1231</v>
      </c>
      <c r="B131" s="182" t="str">
        <f>+'004'!G130</f>
        <v>*     1231     Terrenos</v>
      </c>
      <c r="C131" s="184">
        <f>+'004'!H130</f>
        <v>209996266.44</v>
      </c>
      <c r="D131" s="184">
        <f>+'004'!I130</f>
        <v>0</v>
      </c>
      <c r="E131" s="184">
        <f>+'004'!J130</f>
        <v>0</v>
      </c>
      <c r="F131" s="184">
        <f>+'004'!K130</f>
        <v>209996266.44</v>
      </c>
      <c r="G131" s="184">
        <f>+'004'!L130</f>
        <v>0</v>
      </c>
    </row>
    <row r="132" spans="1:7" ht="15" x14ac:dyDescent="0.25">
      <c r="A132" s="167" t="str">
        <f t="shared" si="2"/>
        <v>1231005811</v>
      </c>
      <c r="B132" s="182" t="str">
        <f>+'004'!G131</f>
        <v xml:space="preserve">      1231005811  TERRENOS</v>
      </c>
      <c r="C132" s="184">
        <f>+'004'!H131</f>
        <v>209996266.44</v>
      </c>
      <c r="D132" s="184">
        <f>+'004'!I131</f>
        <v>0</v>
      </c>
      <c r="E132" s="184">
        <f>+'004'!J131</f>
        <v>0</v>
      </c>
      <c r="F132" s="184">
        <f>+'004'!K131</f>
        <v>209996266.44</v>
      </c>
      <c r="G132" s="184">
        <f>+'004'!L131</f>
        <v>0</v>
      </c>
    </row>
    <row r="133" spans="1:7" ht="15" x14ac:dyDescent="0.25">
      <c r="A133" s="167" t="str">
        <f t="shared" si="2"/>
        <v>1233</v>
      </c>
      <c r="B133" s="182" t="str">
        <f>+'004'!G132</f>
        <v>*     1233     Edificios no habitacionales</v>
      </c>
      <c r="C133" s="184">
        <f>+'004'!H132</f>
        <v>1080878693.5599999</v>
      </c>
      <c r="D133" s="184">
        <f>+'004'!I132</f>
        <v>0</v>
      </c>
      <c r="E133" s="184">
        <f>+'004'!J132</f>
        <v>0</v>
      </c>
      <c r="F133" s="184">
        <f>+'004'!K132</f>
        <v>1080878693.5599999</v>
      </c>
      <c r="G133" s="184">
        <f>+'004'!L132</f>
        <v>0</v>
      </c>
    </row>
    <row r="134" spans="1:7" ht="15" x14ac:dyDescent="0.25">
      <c r="A134" s="167" t="str">
        <f t="shared" si="2"/>
        <v>1233005831</v>
      </c>
      <c r="B134" s="182" t="str">
        <f>+'004'!G133</f>
        <v xml:space="preserve">      1233005831  EDIFICIOS NO HABITACIONALES</v>
      </c>
      <c r="C134" s="184">
        <f>+'004'!H133</f>
        <v>1080878693.5599999</v>
      </c>
      <c r="D134" s="184">
        <f>+'004'!I133</f>
        <v>0</v>
      </c>
      <c r="E134" s="184">
        <f>+'004'!J133</f>
        <v>0</v>
      </c>
      <c r="F134" s="184">
        <f>+'004'!K133</f>
        <v>1080878693.5599999</v>
      </c>
      <c r="G134" s="184">
        <f>+'004'!L133</f>
        <v>0</v>
      </c>
    </row>
    <row r="135" spans="1:7" ht="15" x14ac:dyDescent="0.25">
      <c r="A135" s="167" t="str">
        <f t="shared" si="2"/>
        <v>1236</v>
      </c>
      <c r="B135" s="182" t="str">
        <f>+'004'!G134</f>
        <v>*     1236     Constr./Proc. Bienes Propios</v>
      </c>
      <c r="C135" s="184">
        <f>+'004'!H134</f>
        <v>276372293.48000002</v>
      </c>
      <c r="D135" s="184">
        <f>+'004'!I134</f>
        <v>5770161.5700000003</v>
      </c>
      <c r="E135" s="184">
        <f>+'004'!J134</f>
        <v>0</v>
      </c>
      <c r="F135" s="184">
        <f>+'004'!K134</f>
        <v>282142455.05000001</v>
      </c>
      <c r="G135" s="184">
        <f>+'004'!L134</f>
        <v>5770161.5700000003</v>
      </c>
    </row>
    <row r="136" spans="1:7" ht="15" x14ac:dyDescent="0.25">
      <c r="A136" s="167" t="str">
        <f t="shared" si="2"/>
        <v>1236206221</v>
      </c>
      <c r="B136" s="182" t="str">
        <f>+'004'!G135</f>
        <v xml:space="preserve">      1236206221  CONSTRUCCIONES EN PROCESO</v>
      </c>
      <c r="C136" s="184">
        <f>+'004'!H135</f>
        <v>276372293.48000002</v>
      </c>
      <c r="D136" s="184">
        <f>+'004'!I135</f>
        <v>5770161.5700000003</v>
      </c>
      <c r="E136" s="184">
        <f>+'004'!J135</f>
        <v>0</v>
      </c>
      <c r="F136" s="184">
        <f>+'004'!K135</f>
        <v>282142455.05000001</v>
      </c>
      <c r="G136" s="184">
        <f>+'004'!L135</f>
        <v>5770161.5700000003</v>
      </c>
    </row>
    <row r="137" spans="1:7" ht="15" x14ac:dyDescent="0.25">
      <c r="A137" s="167" t="str">
        <f t="shared" si="2"/>
        <v>1240</v>
      </c>
      <c r="B137" s="182" t="str">
        <f>+'004'!G136</f>
        <v>**    1240     Bienes Muebles</v>
      </c>
      <c r="C137" s="184">
        <f>+'004'!H136</f>
        <v>420984979.36000001</v>
      </c>
      <c r="D137" s="184">
        <f>+'004'!I136</f>
        <v>16989601.52</v>
      </c>
      <c r="E137" s="184">
        <f>+'004'!J136</f>
        <v>-7698044.3300000001</v>
      </c>
      <c r="F137" s="184">
        <f>+'004'!K136</f>
        <v>430276536.55000001</v>
      </c>
      <c r="G137" s="184">
        <f>+'004'!L136</f>
        <v>9291557.1899999995</v>
      </c>
    </row>
    <row r="138" spans="1:7" ht="15" x14ac:dyDescent="0.25">
      <c r="A138" s="167" t="str">
        <f t="shared" si="2"/>
        <v>1241</v>
      </c>
      <c r="B138" s="182" t="str">
        <f>+'004'!G137</f>
        <v>*     1241     Mobiliario y Eq. de Admon.</v>
      </c>
      <c r="C138" s="184">
        <f>+'004'!H137</f>
        <v>321228105.06</v>
      </c>
      <c r="D138" s="184">
        <f>+'004'!I137</f>
        <v>274997.69</v>
      </c>
      <c r="E138" s="184">
        <f>+'004'!J137</f>
        <v>-142757.85</v>
      </c>
      <c r="F138" s="184">
        <f>+'004'!K137</f>
        <v>321360344.89999998</v>
      </c>
      <c r="G138" s="184">
        <f>+'004'!L137</f>
        <v>132239.84</v>
      </c>
    </row>
    <row r="139" spans="1:7" ht="15" x14ac:dyDescent="0.25">
      <c r="A139" s="167" t="str">
        <f t="shared" si="2"/>
        <v>1241105111</v>
      </c>
      <c r="B139" s="182" t="str">
        <f>+'004'!G138</f>
        <v xml:space="preserve">      1241105111  MUEBLES DE OFICINA Y</v>
      </c>
      <c r="C139" s="184">
        <f>+'004'!H138</f>
        <v>100401367.94</v>
      </c>
      <c r="D139" s="184">
        <f>+'004'!I138</f>
        <v>205510.6</v>
      </c>
      <c r="E139" s="184">
        <f>+'004'!J138</f>
        <v>-80687.600000000006</v>
      </c>
      <c r="F139" s="184">
        <f>+'004'!K138</f>
        <v>100526190.94</v>
      </c>
      <c r="G139" s="184">
        <f>+'004'!L138</f>
        <v>124823</v>
      </c>
    </row>
    <row r="140" spans="1:7" ht="15" x14ac:dyDescent="0.25">
      <c r="A140" s="167" t="str">
        <f t="shared" si="2"/>
        <v>1241305151</v>
      </c>
      <c r="B140" s="182" t="str">
        <f>+'004'!G139</f>
        <v xml:space="preserve">      1241305151  EQUIPO DE COMPUTO Y</v>
      </c>
      <c r="C140" s="184">
        <f>+'004'!H139</f>
        <v>120991610.56999999</v>
      </c>
      <c r="D140" s="184">
        <f>+'004'!I139</f>
        <v>63191.25</v>
      </c>
      <c r="E140" s="184">
        <f>+'004'!J139</f>
        <v>-62070.25</v>
      </c>
      <c r="F140" s="184">
        <f>+'004'!K139</f>
        <v>120992731.56999999</v>
      </c>
      <c r="G140" s="184">
        <f>+'004'!L139</f>
        <v>1121</v>
      </c>
    </row>
    <row r="141" spans="1:7" ht="15" x14ac:dyDescent="0.25">
      <c r="A141" s="167" t="str">
        <f t="shared" si="2"/>
        <v>1241905191</v>
      </c>
      <c r="B141" s="182" t="str">
        <f>+'004'!G140</f>
        <v xml:space="preserve">      1241905191  OTROS MOBILIARIOS Y</v>
      </c>
      <c r="C141" s="184">
        <f>+'004'!H140</f>
        <v>99835126.549999997</v>
      </c>
      <c r="D141" s="184">
        <f>+'004'!I140</f>
        <v>6295.84</v>
      </c>
      <c r="E141" s="184">
        <f>+'004'!J140</f>
        <v>0</v>
      </c>
      <c r="F141" s="184">
        <f>+'004'!K140</f>
        <v>99841422.390000001</v>
      </c>
      <c r="G141" s="184">
        <f>+'004'!L140</f>
        <v>6295.84</v>
      </c>
    </row>
    <row r="142" spans="1:7" ht="15" x14ac:dyDescent="0.25">
      <c r="A142" s="167" t="str">
        <f t="shared" si="2"/>
        <v>1243</v>
      </c>
      <c r="B142" s="182" t="str">
        <f>+'004'!G141</f>
        <v>*     1243     Eq. e Instr. Médico y de Lab.</v>
      </c>
      <c r="C142" s="184">
        <f>+'004'!H141</f>
        <v>48470</v>
      </c>
      <c r="D142" s="184">
        <f>+'004'!I141</f>
        <v>0</v>
      </c>
      <c r="E142" s="184">
        <f>+'004'!J141</f>
        <v>0</v>
      </c>
      <c r="F142" s="184">
        <f>+'004'!K141</f>
        <v>48470</v>
      </c>
      <c r="G142" s="184">
        <f>+'004'!L141</f>
        <v>0</v>
      </c>
    </row>
    <row r="143" spans="1:7" ht="15" x14ac:dyDescent="0.25">
      <c r="A143" s="167" t="str">
        <f t="shared" si="2"/>
        <v>1243105311</v>
      </c>
      <c r="B143" s="182" t="str">
        <f>+'004'!G142</f>
        <v xml:space="preserve">      1243105311  EQUIPO MEDICO</v>
      </c>
      <c r="C143" s="184">
        <f>+'004'!H142</f>
        <v>48470</v>
      </c>
      <c r="D143" s="184">
        <f>+'004'!I142</f>
        <v>0</v>
      </c>
      <c r="E143" s="184">
        <f>+'004'!J142</f>
        <v>0</v>
      </c>
      <c r="F143" s="184">
        <f>+'004'!K142</f>
        <v>48470</v>
      </c>
      <c r="G143" s="184">
        <f>+'004'!L142</f>
        <v>0</v>
      </c>
    </row>
    <row r="144" spans="1:7" ht="15" x14ac:dyDescent="0.25">
      <c r="A144" s="167" t="str">
        <f t="shared" si="2"/>
        <v>1244</v>
      </c>
      <c r="B144" s="182" t="str">
        <f>+'004'!G143</f>
        <v>*     1244     Equipo de Transporte</v>
      </c>
      <c r="C144" s="184">
        <f>+'004'!H143</f>
        <v>87474344.890000001</v>
      </c>
      <c r="D144" s="184">
        <f>+'004'!I143</f>
        <v>16582120.25</v>
      </c>
      <c r="E144" s="184">
        <f>+'004'!J143</f>
        <v>-7528139.1600000001</v>
      </c>
      <c r="F144" s="184">
        <f>+'004'!K143</f>
        <v>96528325.980000004</v>
      </c>
      <c r="G144" s="184">
        <f>+'004'!L143</f>
        <v>9053981.0899999999</v>
      </c>
    </row>
    <row r="145" spans="1:7" ht="15" x14ac:dyDescent="0.25">
      <c r="A145" s="167" t="str">
        <f t="shared" si="2"/>
        <v>1244105411</v>
      </c>
      <c r="B145" s="182" t="str">
        <f>+'004'!G144</f>
        <v xml:space="preserve">      1244105411  AUTOM#VILES Y EQUIPO</v>
      </c>
      <c r="C145" s="184">
        <f>+'004'!H144</f>
        <v>87062444.890000001</v>
      </c>
      <c r="D145" s="184">
        <f>+'004'!I144</f>
        <v>16582120.25</v>
      </c>
      <c r="E145" s="184">
        <f>+'004'!J144</f>
        <v>-7528139.1600000001</v>
      </c>
      <c r="F145" s="184">
        <f>+'004'!K144</f>
        <v>96116425.980000004</v>
      </c>
      <c r="G145" s="184">
        <f>+'004'!L144</f>
        <v>9053981.0899999999</v>
      </c>
    </row>
    <row r="146" spans="1:7" ht="15" x14ac:dyDescent="0.25">
      <c r="A146" s="167" t="str">
        <f t="shared" si="2"/>
        <v>1244905491</v>
      </c>
      <c r="B146" s="182" t="str">
        <f>+'004'!G145</f>
        <v xml:space="preserve">      1244905491  OTROS EQUIPOS DE TRANSPORTE</v>
      </c>
      <c r="C146" s="184">
        <f>+'004'!H145</f>
        <v>411900</v>
      </c>
      <c r="D146" s="184">
        <f>+'004'!I145</f>
        <v>0</v>
      </c>
      <c r="E146" s="184">
        <f>+'004'!J145</f>
        <v>0</v>
      </c>
      <c r="F146" s="184">
        <f>+'004'!K145</f>
        <v>411900</v>
      </c>
      <c r="G146" s="184">
        <f>+'004'!L145</f>
        <v>0</v>
      </c>
    </row>
    <row r="147" spans="1:7" ht="15" x14ac:dyDescent="0.25">
      <c r="A147" s="167" t="str">
        <f t="shared" si="2"/>
        <v>1246</v>
      </c>
      <c r="B147" s="182" t="str">
        <f>+'004'!G146</f>
        <v>*     1246     Maquinaria, otros Eq. y Herr.</v>
      </c>
      <c r="C147" s="184">
        <f>+'004'!H146</f>
        <v>12234059.41</v>
      </c>
      <c r="D147" s="184">
        <f>+'004'!I146</f>
        <v>132483.57999999999</v>
      </c>
      <c r="E147" s="184">
        <f>+'004'!J146</f>
        <v>-27147.32</v>
      </c>
      <c r="F147" s="184">
        <f>+'004'!K146</f>
        <v>12339395.67</v>
      </c>
      <c r="G147" s="184">
        <f>+'004'!L146</f>
        <v>105336.26</v>
      </c>
    </row>
    <row r="148" spans="1:7" ht="15" x14ac:dyDescent="0.25">
      <c r="A148" s="167" t="str">
        <f t="shared" si="2"/>
        <v>1246405641</v>
      </c>
      <c r="B148" s="182" t="str">
        <f>+'004'!G147</f>
        <v xml:space="preserve">      1246405641  SISTEMA DE AIRE ACON</v>
      </c>
      <c r="C148" s="184">
        <f>+'004'!H147</f>
        <v>1479282.35</v>
      </c>
      <c r="D148" s="184">
        <f>+'004'!I147</f>
        <v>80568.960000000006</v>
      </c>
      <c r="E148" s="184">
        <f>+'004'!J147</f>
        <v>0</v>
      </c>
      <c r="F148" s="184">
        <f>+'004'!K147</f>
        <v>1559851.31</v>
      </c>
      <c r="G148" s="184">
        <f>+'004'!L147</f>
        <v>80568.960000000006</v>
      </c>
    </row>
    <row r="149" spans="1:7" ht="15" x14ac:dyDescent="0.25">
      <c r="A149" s="167" t="str">
        <f t="shared" si="2"/>
        <v>1246505651</v>
      </c>
      <c r="B149" s="182" t="str">
        <f>+'004'!G148</f>
        <v xml:space="preserve">      1246505651  EQUIPO DE COMUNICACI</v>
      </c>
      <c r="C149" s="184">
        <f>+'004'!H148</f>
        <v>7923257.5199999996</v>
      </c>
      <c r="D149" s="184">
        <f>+'004'!I148</f>
        <v>2380</v>
      </c>
      <c r="E149" s="184">
        <f>+'004'!J148</f>
        <v>-2380</v>
      </c>
      <c r="F149" s="184">
        <f>+'004'!K148</f>
        <v>7923257.5199999996</v>
      </c>
      <c r="G149" s="184">
        <f>+'004'!L148</f>
        <v>0</v>
      </c>
    </row>
    <row r="150" spans="1:7" ht="15" x14ac:dyDescent="0.25">
      <c r="A150" s="167" t="str">
        <f t="shared" si="2"/>
        <v>1246605661</v>
      </c>
      <c r="B150" s="182" t="str">
        <f>+'004'!G149</f>
        <v xml:space="preserve">      1246605661  EQUIPO DE GENERACION</v>
      </c>
      <c r="C150" s="184">
        <f>+'004'!H149</f>
        <v>2528513.61</v>
      </c>
      <c r="D150" s="184">
        <f>+'004'!I149</f>
        <v>0</v>
      </c>
      <c r="E150" s="184">
        <f>+'004'!J149</f>
        <v>0</v>
      </c>
      <c r="F150" s="184">
        <f>+'004'!K149</f>
        <v>2528513.61</v>
      </c>
      <c r="G150" s="184">
        <f>+'004'!L149</f>
        <v>0</v>
      </c>
    </row>
    <row r="151" spans="1:7" ht="15" x14ac:dyDescent="0.25">
      <c r="A151" s="167" t="str">
        <f t="shared" si="2"/>
        <v>1246705671</v>
      </c>
      <c r="B151" s="182" t="str">
        <f>+'004'!G150</f>
        <v xml:space="preserve">      1246705671  HERRAMIENTAS Y MAQUI</v>
      </c>
      <c r="C151" s="184">
        <f>+'004'!H150</f>
        <v>303005.93</v>
      </c>
      <c r="D151" s="184">
        <f>+'004'!I150</f>
        <v>49534.62</v>
      </c>
      <c r="E151" s="184">
        <f>+'004'!J150</f>
        <v>-24767.32</v>
      </c>
      <c r="F151" s="184">
        <f>+'004'!K150</f>
        <v>327773.23</v>
      </c>
      <c r="G151" s="184">
        <f>+'004'!L150</f>
        <v>24767.3</v>
      </c>
    </row>
    <row r="152" spans="1:7" ht="15" x14ac:dyDescent="0.25">
      <c r="A152" s="167" t="str">
        <f t="shared" si="2"/>
        <v>1250</v>
      </c>
      <c r="B152" s="182" t="str">
        <f>+'004'!G151</f>
        <v>**    1250     Activos Intangibles</v>
      </c>
      <c r="C152" s="184">
        <f>+'004'!H151</f>
        <v>24045300.620000001</v>
      </c>
      <c r="D152" s="184">
        <f>+'004'!I151</f>
        <v>0</v>
      </c>
      <c r="E152" s="184">
        <f>+'004'!J151</f>
        <v>0</v>
      </c>
      <c r="F152" s="184">
        <f>+'004'!K151</f>
        <v>24045300.620000001</v>
      </c>
      <c r="G152" s="184">
        <f>+'004'!L151</f>
        <v>0</v>
      </c>
    </row>
    <row r="153" spans="1:7" ht="15" x14ac:dyDescent="0.25">
      <c r="A153" s="167" t="str">
        <f t="shared" si="2"/>
        <v>1254</v>
      </c>
      <c r="B153" s="182" t="str">
        <f>+'004'!G152</f>
        <v>*     1254     Licencias</v>
      </c>
      <c r="C153" s="184">
        <f>+'004'!H152</f>
        <v>24045300.620000001</v>
      </c>
      <c r="D153" s="184">
        <f>+'004'!I152</f>
        <v>0</v>
      </c>
      <c r="E153" s="184">
        <f>+'004'!J152</f>
        <v>0</v>
      </c>
      <c r="F153" s="184">
        <f>+'004'!K152</f>
        <v>24045300.620000001</v>
      </c>
      <c r="G153" s="184">
        <f>+'004'!L152</f>
        <v>0</v>
      </c>
    </row>
    <row r="154" spans="1:7" ht="15" x14ac:dyDescent="0.25">
      <c r="A154" s="167" t="str">
        <f t="shared" si="2"/>
        <v>1254105971</v>
      </c>
      <c r="B154" s="182" t="str">
        <f>+'004'!G153</f>
        <v xml:space="preserve">      1254105971  LICENCIAS INFORMATIC</v>
      </c>
      <c r="C154" s="184">
        <f>+'004'!H153</f>
        <v>24045300.620000001</v>
      </c>
      <c r="D154" s="184">
        <f>+'004'!I153</f>
        <v>0</v>
      </c>
      <c r="E154" s="184">
        <f>+'004'!J153</f>
        <v>0</v>
      </c>
      <c r="F154" s="184">
        <f>+'004'!K153</f>
        <v>24045300.620000001</v>
      </c>
      <c r="G154" s="184">
        <f>+'004'!L153</f>
        <v>0</v>
      </c>
    </row>
    <row r="155" spans="1:7" ht="15" x14ac:dyDescent="0.25">
      <c r="A155" s="167" t="str">
        <f t="shared" si="2"/>
        <v>1260</v>
      </c>
      <c r="B155" s="182" t="str">
        <f>+'004'!G154</f>
        <v>**    1260     Dep., Det. y Amort. Acum.</v>
      </c>
      <c r="C155" s="184">
        <f>+'004'!H154</f>
        <v>-469930085.01999998</v>
      </c>
      <c r="D155" s="184">
        <f>+'004'!I154</f>
        <v>55807.76</v>
      </c>
      <c r="E155" s="184">
        <f>+'004'!J154</f>
        <v>-9471363.3599999994</v>
      </c>
      <c r="F155" s="184">
        <f>+'004'!K154</f>
        <v>-479345640.62</v>
      </c>
      <c r="G155" s="184">
        <f>+'004'!L154</f>
        <v>-9415555.5999999996</v>
      </c>
    </row>
    <row r="156" spans="1:7" ht="15" x14ac:dyDescent="0.25">
      <c r="A156" s="167" t="str">
        <f t="shared" si="2"/>
        <v>1261</v>
      </c>
      <c r="B156" s="182" t="str">
        <f>+'004'!G155</f>
        <v>*     1261     Dep. Ac. de Inmuebles</v>
      </c>
      <c r="C156" s="184">
        <f>+'004'!H155</f>
        <v>-190226432.03999999</v>
      </c>
      <c r="D156" s="184">
        <f>+'004'!I155</f>
        <v>0</v>
      </c>
      <c r="E156" s="184">
        <f>+'004'!J155</f>
        <v>-4542352.55</v>
      </c>
      <c r="F156" s="184">
        <f>+'004'!K155</f>
        <v>-194768784.59</v>
      </c>
      <c r="G156" s="184">
        <f>+'004'!L155</f>
        <v>-4542352.55</v>
      </c>
    </row>
    <row r="157" spans="1:7" ht="15" x14ac:dyDescent="0.25">
      <c r="A157" s="167" t="str">
        <f t="shared" si="2"/>
        <v>1261005831</v>
      </c>
      <c r="B157" s="182" t="str">
        <f>+'004'!G156</f>
        <v xml:space="preserve">      1261005831  DEPRECIACION EDIFICIOS</v>
      </c>
      <c r="C157" s="184">
        <f>+'004'!H156</f>
        <v>-190226432.03999999</v>
      </c>
      <c r="D157" s="184">
        <f>+'004'!I156</f>
        <v>0</v>
      </c>
      <c r="E157" s="184">
        <f>+'004'!J156</f>
        <v>-4542352.55</v>
      </c>
      <c r="F157" s="184">
        <f>+'004'!K156</f>
        <v>-194768784.59</v>
      </c>
      <c r="G157" s="184">
        <f>+'004'!L156</f>
        <v>-4542352.55</v>
      </c>
    </row>
    <row r="158" spans="1:7" ht="15" x14ac:dyDescent="0.25">
      <c r="A158" s="167" t="str">
        <f t="shared" si="2"/>
        <v>1263</v>
      </c>
      <c r="B158" s="182" t="str">
        <f>+'004'!G157</f>
        <v>*     1263     Dep. Ac. de Bienes Muebles</v>
      </c>
      <c r="C158" s="184">
        <f>+'004'!H157</f>
        <v>-256038033.72</v>
      </c>
      <c r="D158" s="184">
        <f>+'004'!I157</f>
        <v>55807.76</v>
      </c>
      <c r="E158" s="184">
        <f>+'004'!J157</f>
        <v>-4824722.63</v>
      </c>
      <c r="F158" s="184">
        <f>+'004'!K157</f>
        <v>-260806948.59</v>
      </c>
      <c r="G158" s="184">
        <f>+'004'!L157</f>
        <v>-4768914.87</v>
      </c>
    </row>
    <row r="159" spans="1:7" ht="15" x14ac:dyDescent="0.25">
      <c r="A159" s="167" t="str">
        <f t="shared" si="2"/>
        <v>1263005111</v>
      </c>
      <c r="B159" s="182" t="str">
        <f>+'004'!G158</f>
        <v xml:space="preserve">      1263005111  DEPRECIACION MUEBLES</v>
      </c>
      <c r="C159" s="184">
        <f>+'004'!H158</f>
        <v>-35541829.68</v>
      </c>
      <c r="D159" s="184">
        <f>+'004'!I158</f>
        <v>0</v>
      </c>
      <c r="E159" s="184">
        <f>+'004'!J158</f>
        <v>-898617.19</v>
      </c>
      <c r="F159" s="184">
        <f>+'004'!K158</f>
        <v>-36440446.869999997</v>
      </c>
      <c r="G159" s="184">
        <f>+'004'!L158</f>
        <v>-898617.19</v>
      </c>
    </row>
    <row r="160" spans="1:7" ht="15" x14ac:dyDescent="0.25">
      <c r="A160" s="167" t="str">
        <f t="shared" si="2"/>
        <v>1263005151</v>
      </c>
      <c r="B160" s="182" t="str">
        <f>+'004'!G159</f>
        <v xml:space="preserve">      1263005151  DEPRECIACION COMPUTA</v>
      </c>
      <c r="C160" s="184">
        <f>+'004'!H159</f>
        <v>-100450451.52</v>
      </c>
      <c r="D160" s="184">
        <f>+'004'!I159</f>
        <v>55064</v>
      </c>
      <c r="E160" s="184">
        <f>+'004'!J159</f>
        <v>-1269741.73</v>
      </c>
      <c r="F160" s="184">
        <f>+'004'!K159</f>
        <v>-101665129.25</v>
      </c>
      <c r="G160" s="184">
        <f>+'004'!L159</f>
        <v>-1214677.73</v>
      </c>
    </row>
    <row r="161" spans="1:7" ht="15" x14ac:dyDescent="0.25">
      <c r="A161" s="167" t="str">
        <f t="shared" si="2"/>
        <v>1263005191</v>
      </c>
      <c r="B161" s="182" t="str">
        <f>+'004'!G160</f>
        <v xml:space="preserve">      1263005191  DEPRECIACION OTROS M</v>
      </c>
      <c r="C161" s="184">
        <f>+'004'!H160</f>
        <v>-56452546.149999999</v>
      </c>
      <c r="D161" s="184">
        <f>+'004'!I160</f>
        <v>0</v>
      </c>
      <c r="E161" s="184">
        <f>+'004'!J160</f>
        <v>-1341407.1599999999</v>
      </c>
      <c r="F161" s="184">
        <f>+'004'!K160</f>
        <v>-57793953.310000002</v>
      </c>
      <c r="G161" s="184">
        <f>+'004'!L160</f>
        <v>-1341407.1599999999</v>
      </c>
    </row>
    <row r="162" spans="1:7" ht="15" x14ac:dyDescent="0.25">
      <c r="A162" s="167" t="str">
        <f t="shared" si="2"/>
        <v>1263005311</v>
      </c>
      <c r="B162" s="182" t="str">
        <f>+'004'!G161</f>
        <v xml:space="preserve">      1263005311  DEPRECIACION EQ MEDI</v>
      </c>
      <c r="C162" s="184">
        <f>+'004'!H161</f>
        <v>-2441.67</v>
      </c>
      <c r="D162" s="184">
        <f>+'004'!I161</f>
        <v>0</v>
      </c>
      <c r="E162" s="184">
        <f>+'004'!J161</f>
        <v>-403.91</v>
      </c>
      <c r="F162" s="184">
        <f>+'004'!K161</f>
        <v>-2845.58</v>
      </c>
      <c r="G162" s="184">
        <f>+'004'!L161</f>
        <v>-403.91</v>
      </c>
    </row>
    <row r="163" spans="1:7" ht="15" x14ac:dyDescent="0.25">
      <c r="A163" s="167" t="str">
        <f t="shared" si="2"/>
        <v>1263005411</v>
      </c>
      <c r="B163" s="182" t="str">
        <f>+'004'!G162</f>
        <v xml:space="preserve">      1263005411  DEPRECIACION AUTOMOV</v>
      </c>
      <c r="C163" s="184">
        <f>+'004'!H162</f>
        <v>-54843213.060000002</v>
      </c>
      <c r="D163" s="184">
        <f>+'004'!I162</f>
        <v>0</v>
      </c>
      <c r="E163" s="184">
        <f>+'004'!J162</f>
        <v>-1205087.32</v>
      </c>
      <c r="F163" s="184">
        <f>+'004'!K162</f>
        <v>-56048300.380000003</v>
      </c>
      <c r="G163" s="184">
        <f>+'004'!L162</f>
        <v>-1205087.32</v>
      </c>
    </row>
    <row r="164" spans="1:7" ht="15" x14ac:dyDescent="0.25">
      <c r="A164" s="167" t="str">
        <f t="shared" si="2"/>
        <v>1263005491</v>
      </c>
      <c r="B164" s="182" t="str">
        <f>+'004'!G163</f>
        <v xml:space="preserve">      1263005491  DEPRECIACION OTROS E</v>
      </c>
      <c r="C164" s="184">
        <f>+'004'!H163</f>
        <v>-131456.25</v>
      </c>
      <c r="D164" s="184">
        <f>+'004'!I163</f>
        <v>0</v>
      </c>
      <c r="E164" s="184">
        <f>+'004'!J163</f>
        <v>-7710.42</v>
      </c>
      <c r="F164" s="184">
        <f>+'004'!K163</f>
        <v>-139166.67000000001</v>
      </c>
      <c r="G164" s="184">
        <f>+'004'!L163</f>
        <v>-7710.42</v>
      </c>
    </row>
    <row r="165" spans="1:7" ht="15" x14ac:dyDescent="0.25">
      <c r="A165" s="167" t="str">
        <f t="shared" si="2"/>
        <v>1263005641</v>
      </c>
      <c r="B165" s="182" t="str">
        <f>+'004'!G164</f>
        <v xml:space="preserve">      1263005641  DEPRECIACION BIENES</v>
      </c>
      <c r="C165" s="184">
        <f>+'004'!H164</f>
        <v>-362786.14</v>
      </c>
      <c r="D165" s="184">
        <f>+'004'!I164</f>
        <v>0</v>
      </c>
      <c r="E165" s="184">
        <f>+'004'!J164</f>
        <v>-24641.32</v>
      </c>
      <c r="F165" s="184">
        <f>+'004'!K164</f>
        <v>-387427.46</v>
      </c>
      <c r="G165" s="184">
        <f>+'004'!L164</f>
        <v>-24641.32</v>
      </c>
    </row>
    <row r="166" spans="1:7" ht="15" x14ac:dyDescent="0.25">
      <c r="A166" s="167" t="str">
        <f t="shared" si="2"/>
        <v>1263005651</v>
      </c>
      <c r="B166" s="182" t="str">
        <f>+'004'!G165</f>
        <v xml:space="preserve">      1263005651  DEPRECIACION EQUIPO</v>
      </c>
      <c r="C166" s="184">
        <f>+'004'!H165</f>
        <v>-6459502.1699999999</v>
      </c>
      <c r="D166" s="184">
        <f>+'004'!I165</f>
        <v>743.76</v>
      </c>
      <c r="E166" s="184">
        <f>+'004'!J165</f>
        <v>-50040.79</v>
      </c>
      <c r="F166" s="184">
        <f>+'004'!K165</f>
        <v>-6508799.2000000002</v>
      </c>
      <c r="G166" s="184">
        <f>+'004'!L165</f>
        <v>-49297.03</v>
      </c>
    </row>
    <row r="167" spans="1:7" ht="15" x14ac:dyDescent="0.25">
      <c r="A167" s="167" t="str">
        <f t="shared" si="2"/>
        <v>1263005661</v>
      </c>
      <c r="B167" s="182" t="str">
        <f>+'004'!G166</f>
        <v xml:space="preserve">      1263005661  DEPRECIACION EQUIPO</v>
      </c>
      <c r="C167" s="184">
        <f>+'004'!H166</f>
        <v>-1561335.72</v>
      </c>
      <c r="D167" s="184">
        <f>+'004'!I166</f>
        <v>0</v>
      </c>
      <c r="E167" s="184">
        <f>+'004'!J166</f>
        <v>-24497.4</v>
      </c>
      <c r="F167" s="184">
        <f>+'004'!K166</f>
        <v>-1585833.12</v>
      </c>
      <c r="G167" s="184">
        <f>+'004'!L166</f>
        <v>-24497.4</v>
      </c>
    </row>
    <row r="168" spans="1:7" ht="15" x14ac:dyDescent="0.25">
      <c r="A168" s="167" t="str">
        <f t="shared" si="2"/>
        <v>1263005671</v>
      </c>
      <c r="B168" s="182" t="str">
        <f>+'004'!G167</f>
        <v xml:space="preserve">      1263005671  DEPRECIACION HERRAMI</v>
      </c>
      <c r="C168" s="184">
        <f>+'004'!H167</f>
        <v>-232471.36</v>
      </c>
      <c r="D168" s="184">
        <f>+'004'!I167</f>
        <v>0</v>
      </c>
      <c r="E168" s="184">
        <f>+'004'!J167</f>
        <v>-2575.39</v>
      </c>
      <c r="F168" s="184">
        <f>+'004'!K167</f>
        <v>-235046.75</v>
      </c>
      <c r="G168" s="184">
        <f>+'004'!L167</f>
        <v>-2575.39</v>
      </c>
    </row>
    <row r="169" spans="1:7" ht="15" x14ac:dyDescent="0.25">
      <c r="A169" s="167" t="str">
        <f t="shared" si="2"/>
        <v>1265</v>
      </c>
      <c r="B169" s="182" t="str">
        <f>+'004'!G168</f>
        <v>*     1265     Am. Ac. de Act. Intangibles</v>
      </c>
      <c r="C169" s="184">
        <f>+'004'!H168</f>
        <v>-23665619.260000002</v>
      </c>
      <c r="D169" s="184">
        <f>+'004'!I168</f>
        <v>0</v>
      </c>
      <c r="E169" s="184">
        <f>+'004'!J168</f>
        <v>-104288.18</v>
      </c>
      <c r="F169" s="184">
        <f>+'004'!K168</f>
        <v>-23769907.440000001</v>
      </c>
      <c r="G169" s="184">
        <f>+'004'!L168</f>
        <v>-104288.18</v>
      </c>
    </row>
    <row r="170" spans="1:7" ht="15" x14ac:dyDescent="0.25">
      <c r="A170" s="167" t="str">
        <f t="shared" si="2"/>
        <v>1265005971</v>
      </c>
      <c r="B170" s="182" t="str">
        <f>+'004'!G169</f>
        <v xml:space="preserve">      1265005971  AMORTIZACION LICENCI</v>
      </c>
      <c r="C170" s="184">
        <f>+'004'!H169</f>
        <v>-23665619.260000002</v>
      </c>
      <c r="D170" s="184">
        <f>+'004'!I169</f>
        <v>0</v>
      </c>
      <c r="E170" s="184">
        <f>+'004'!J169</f>
        <v>-104288.18</v>
      </c>
      <c r="F170" s="184">
        <f>+'004'!K169</f>
        <v>-23769907.440000001</v>
      </c>
      <c r="G170" s="184">
        <f>+'004'!L169</f>
        <v>-104288.18</v>
      </c>
    </row>
    <row r="171" spans="1:7" ht="15" x14ac:dyDescent="0.25">
      <c r="A171" s="167" t="str">
        <f t="shared" si="2"/>
        <v>2000</v>
      </c>
      <c r="B171" s="182" t="str">
        <f>+'004'!G170</f>
        <v>****  2000     Pasivo</v>
      </c>
      <c r="C171" s="184">
        <f>+'004'!H170</f>
        <v>-975311768.84000003</v>
      </c>
      <c r="D171" s="184">
        <f>+'004'!I170</f>
        <v>286097263.81999999</v>
      </c>
      <c r="E171" s="184">
        <f>+'004'!J170</f>
        <v>-283844037.89999998</v>
      </c>
      <c r="F171" s="184">
        <f>+'004'!K170</f>
        <v>-973058542.91999996</v>
      </c>
      <c r="G171" s="184">
        <f>+'004'!L170</f>
        <v>2253225.92</v>
      </c>
    </row>
    <row r="172" spans="1:7" ht="15" x14ac:dyDescent="0.25">
      <c r="A172" s="167" t="str">
        <f t="shared" si="2"/>
        <v>2100</v>
      </c>
      <c r="B172" s="182" t="str">
        <f>+'004'!G171</f>
        <v>***   2100     Pasivo Circulante</v>
      </c>
      <c r="C172" s="184">
        <f>+'004'!H171</f>
        <v>-400823932.16000003</v>
      </c>
      <c r="D172" s="184">
        <f>+'004'!I171</f>
        <v>285900014.19999999</v>
      </c>
      <c r="E172" s="184">
        <f>+'004'!J171</f>
        <v>-283831987.89999998</v>
      </c>
      <c r="F172" s="184">
        <f>+'004'!K171</f>
        <v>-398755905.86000001</v>
      </c>
      <c r="G172" s="184">
        <f>+'004'!L171</f>
        <v>2068026.3</v>
      </c>
    </row>
    <row r="173" spans="1:7" ht="15" x14ac:dyDescent="0.25">
      <c r="A173" s="167" t="str">
        <f t="shared" si="2"/>
        <v>2110</v>
      </c>
      <c r="B173" s="182" t="str">
        <f>+'004'!G172</f>
        <v>**    2110     Cuentas por pagar a CP</v>
      </c>
      <c r="C173" s="184">
        <f>+'004'!H172</f>
        <v>-400794425.48000002</v>
      </c>
      <c r="D173" s="184">
        <f>+'004'!I172</f>
        <v>285795346.88999999</v>
      </c>
      <c r="E173" s="184">
        <f>+'004'!J172</f>
        <v>-283727320.58999997</v>
      </c>
      <c r="F173" s="184">
        <f>+'004'!K172</f>
        <v>-398726399.18000001</v>
      </c>
      <c r="G173" s="184">
        <f>+'004'!L172</f>
        <v>2068026.3</v>
      </c>
    </row>
    <row r="174" spans="1:7" ht="15" x14ac:dyDescent="0.25">
      <c r="A174" s="167" t="str">
        <f t="shared" si="2"/>
        <v>2111</v>
      </c>
      <c r="B174" s="182" t="str">
        <f>+'004'!G173</f>
        <v>*     2111     Serv. Personales x pagar a CP</v>
      </c>
      <c r="C174" s="184">
        <f>+'004'!H173</f>
        <v>-961213.43</v>
      </c>
      <c r="D174" s="184">
        <f>+'004'!I173</f>
        <v>86010985.049999997</v>
      </c>
      <c r="E174" s="184">
        <f>+'004'!J173</f>
        <v>-86010985.049999997</v>
      </c>
      <c r="F174" s="184">
        <f>+'004'!K173</f>
        <v>-961213.43</v>
      </c>
      <c r="G174" s="184">
        <f>+'004'!L173</f>
        <v>0</v>
      </c>
    </row>
    <row r="175" spans="1:7" ht="15" x14ac:dyDescent="0.25">
      <c r="A175" s="167" t="str">
        <f t="shared" si="2"/>
        <v>2111000001</v>
      </c>
      <c r="B175" s="182" t="str">
        <f>+'004'!G174</f>
        <v xml:space="preserve">      2111000001  SUELDO Y SALARIOS</v>
      </c>
      <c r="C175" s="184">
        <f>+'004'!H174</f>
        <v>0</v>
      </c>
      <c r="D175" s="184">
        <f>+'004'!I174</f>
        <v>86010985.049999997</v>
      </c>
      <c r="E175" s="184">
        <f>+'004'!J174</f>
        <v>-86010985.049999997</v>
      </c>
      <c r="F175" s="184">
        <f>+'004'!K174</f>
        <v>0</v>
      </c>
      <c r="G175" s="184">
        <f>+'004'!L174</f>
        <v>0</v>
      </c>
    </row>
    <row r="176" spans="1:7" ht="15" x14ac:dyDescent="0.25">
      <c r="A176" s="167" t="str">
        <f t="shared" si="2"/>
        <v>2111000002</v>
      </c>
      <c r="B176" s="182" t="str">
        <f>+'004'!G175</f>
        <v xml:space="preserve">      2111000002  PRESTACIONES LABORALES</v>
      </c>
      <c r="C176" s="184">
        <f>+'004'!H175</f>
        <v>-961213.43</v>
      </c>
      <c r="D176" s="184">
        <f>+'004'!I175</f>
        <v>0</v>
      </c>
      <c r="E176" s="184">
        <f>+'004'!J175</f>
        <v>0</v>
      </c>
      <c r="F176" s="184">
        <f>+'004'!K175</f>
        <v>-961213.43</v>
      </c>
      <c r="G176" s="184">
        <f>+'004'!L175</f>
        <v>0</v>
      </c>
    </row>
    <row r="177" spans="1:7" ht="15" x14ac:dyDescent="0.25">
      <c r="A177" s="167" t="str">
        <f t="shared" si="2"/>
        <v>2112</v>
      </c>
      <c r="B177" s="182" t="str">
        <f>+'004'!G176</f>
        <v>*     2112     Proveedores x pagar a CP</v>
      </c>
      <c r="C177" s="184">
        <f>+'004'!H176</f>
        <v>-2144131.2999999998</v>
      </c>
      <c r="D177" s="184">
        <f>+'004'!I176</f>
        <v>41504453.920000002</v>
      </c>
      <c r="E177" s="184">
        <f>+'004'!J176</f>
        <v>-40730799.829999998</v>
      </c>
      <c r="F177" s="184">
        <f>+'004'!K176</f>
        <v>-1370477.21</v>
      </c>
      <c r="G177" s="184">
        <f>+'004'!L176</f>
        <v>773654.09</v>
      </c>
    </row>
    <row r="178" spans="1:7" ht="15" x14ac:dyDescent="0.25">
      <c r="A178" s="167" t="str">
        <f t="shared" si="2"/>
        <v>2112000001</v>
      </c>
      <c r="B178" s="182" t="str">
        <f>+'004'!G177</f>
        <v xml:space="preserve">      2112000001  PROVEEDORES DE BIENE</v>
      </c>
      <c r="C178" s="184">
        <f>+'004'!H177</f>
        <v>-15892</v>
      </c>
      <c r="D178" s="184">
        <f>+'004'!I177</f>
        <v>29606115.640000001</v>
      </c>
      <c r="E178" s="184">
        <f>+'004'!J177</f>
        <v>-29590571.640000001</v>
      </c>
      <c r="F178" s="184">
        <f>+'004'!K177</f>
        <v>-348</v>
      </c>
      <c r="G178" s="184">
        <f>+'004'!L177</f>
        <v>15544</v>
      </c>
    </row>
    <row r="179" spans="1:7" ht="15" x14ac:dyDescent="0.25">
      <c r="A179" s="167" t="str">
        <f t="shared" si="2"/>
        <v>2112000010</v>
      </c>
      <c r="B179" s="182" t="str">
        <f>+'004'!G178</f>
        <v xml:space="preserve">      2112000010  PROVEEDORES DE EM/RF</v>
      </c>
      <c r="C179" s="184">
        <f>+'004'!H178</f>
        <v>-2128239.2999999998</v>
      </c>
      <c r="D179" s="184">
        <f>+'004'!I178</f>
        <v>11898338.279999999</v>
      </c>
      <c r="E179" s="184">
        <f>+'004'!J178</f>
        <v>-11140228.189999999</v>
      </c>
      <c r="F179" s="184">
        <f>+'004'!K178</f>
        <v>-1370129.21</v>
      </c>
      <c r="G179" s="184">
        <f>+'004'!L178</f>
        <v>758110.09</v>
      </c>
    </row>
    <row r="180" spans="1:7" ht="15" x14ac:dyDescent="0.25">
      <c r="A180" s="167" t="str">
        <f t="shared" si="2"/>
        <v>2113</v>
      </c>
      <c r="B180" s="182" t="str">
        <f>+'004'!G179</f>
        <v>*     2113     Contratistas por OP x pagar CP</v>
      </c>
      <c r="C180" s="184">
        <f>+'004'!H179</f>
        <v>-4758127.18</v>
      </c>
      <c r="D180" s="184">
        <f>+'004'!I179</f>
        <v>11412793.26</v>
      </c>
      <c r="E180" s="184">
        <f>+'004'!J179</f>
        <v>-6654666.0800000001</v>
      </c>
      <c r="F180" s="184">
        <f>+'004'!K179</f>
        <v>0</v>
      </c>
      <c r="G180" s="184">
        <f>+'004'!L179</f>
        <v>4758127.18</v>
      </c>
    </row>
    <row r="181" spans="1:7" ht="15" x14ac:dyDescent="0.25">
      <c r="A181" s="167" t="str">
        <f t="shared" si="2"/>
        <v>2113000001</v>
      </c>
      <c r="B181" s="182" t="str">
        <f>+'004'!G180</f>
        <v xml:space="preserve">      2113000001  PROVEEDORES CONTRATISTAS</v>
      </c>
      <c r="C181" s="184">
        <f>+'004'!H180</f>
        <v>-4758127.18</v>
      </c>
      <c r="D181" s="184">
        <f>+'004'!I180</f>
        <v>11412793.26</v>
      </c>
      <c r="E181" s="184">
        <f>+'004'!J180</f>
        <v>-6654666.0800000001</v>
      </c>
      <c r="F181" s="184">
        <f>+'004'!K180</f>
        <v>0</v>
      </c>
      <c r="G181" s="184">
        <f>+'004'!L180</f>
        <v>4758127.18</v>
      </c>
    </row>
    <row r="182" spans="1:7" ht="15" x14ac:dyDescent="0.25">
      <c r="A182" s="167" t="str">
        <f t="shared" si="2"/>
        <v>2117</v>
      </c>
      <c r="B182" s="182" t="str">
        <f>+'004'!G181</f>
        <v>*     2117     Retenciones y Contribuciones</v>
      </c>
      <c r="C182" s="184">
        <f>+'004'!H181</f>
        <v>-15564568.050000001</v>
      </c>
      <c r="D182" s="184">
        <f>+'004'!I181</f>
        <v>27121460.219999999</v>
      </c>
      <c r="E182" s="184">
        <f>+'004'!J181</f>
        <v>-26469177.960000001</v>
      </c>
      <c r="F182" s="184">
        <f>+'004'!K181</f>
        <v>-14912285.789999999</v>
      </c>
      <c r="G182" s="184">
        <f>+'004'!L181</f>
        <v>652282.26</v>
      </c>
    </row>
    <row r="183" spans="1:7" ht="15" x14ac:dyDescent="0.25">
      <c r="A183" s="167" t="str">
        <f t="shared" si="2"/>
        <v>2117001001</v>
      </c>
      <c r="B183" s="182" t="str">
        <f>+'004'!G182</f>
        <v xml:space="preserve">      2117001001  I. S. R. RETENIDO</v>
      </c>
      <c r="C183" s="184">
        <f>+'004'!H182</f>
        <v>-13950277.310000001</v>
      </c>
      <c r="D183" s="184">
        <f>+'004'!I182</f>
        <v>14140749.49</v>
      </c>
      <c r="E183" s="184">
        <f>+'004'!J182</f>
        <v>-13544065.58</v>
      </c>
      <c r="F183" s="184">
        <f>+'004'!K182</f>
        <v>-13353593.4</v>
      </c>
      <c r="G183" s="184">
        <f>+'004'!L182</f>
        <v>596683.91</v>
      </c>
    </row>
    <row r="184" spans="1:7" ht="15" x14ac:dyDescent="0.25">
      <c r="A184" s="167" t="str">
        <f t="shared" si="2"/>
        <v>2117001002</v>
      </c>
      <c r="B184" s="182" t="str">
        <f>+'004'!G183</f>
        <v xml:space="preserve">      2117001002  RETENCION HONORARIOS</v>
      </c>
      <c r="C184" s="184">
        <f>+'004'!H183</f>
        <v>-72164.960000000006</v>
      </c>
      <c r="D184" s="184">
        <f>+'004'!I183</f>
        <v>74692.09</v>
      </c>
      <c r="E184" s="184">
        <f>+'004'!J183</f>
        <v>-50502.41</v>
      </c>
      <c r="F184" s="184">
        <f>+'004'!K183</f>
        <v>-47975.28</v>
      </c>
      <c r="G184" s="184">
        <f>+'004'!L183</f>
        <v>24189.68</v>
      </c>
    </row>
    <row r="185" spans="1:7" ht="15" x14ac:dyDescent="0.25">
      <c r="A185" s="167" t="str">
        <f t="shared" si="2"/>
        <v>2117001003</v>
      </c>
      <c r="B185" s="182" t="str">
        <f>+'004'!G184</f>
        <v xml:space="preserve">      2117001003  10%  RETEN ARRENDAM</v>
      </c>
      <c r="C185" s="184">
        <f>+'004'!H184</f>
        <v>-20747.55</v>
      </c>
      <c r="D185" s="184">
        <f>+'004'!I184</f>
        <v>20747</v>
      </c>
      <c r="E185" s="184">
        <f>+'004'!J184</f>
        <v>-20006.240000000002</v>
      </c>
      <c r="F185" s="184">
        <f>+'004'!K184</f>
        <v>-20006.79</v>
      </c>
      <c r="G185" s="184">
        <f>+'004'!L184</f>
        <v>740.76</v>
      </c>
    </row>
    <row r="186" spans="1:7" ht="15" x14ac:dyDescent="0.25">
      <c r="A186" s="167" t="str">
        <f t="shared" si="2"/>
        <v>2117001004</v>
      </c>
      <c r="B186" s="182" t="str">
        <f>+'004'!G185</f>
        <v xml:space="preserve">      2117001004  2% IMPUESTO SOBRE NOMINA</v>
      </c>
      <c r="C186" s="184">
        <f>+'004'!H185</f>
        <v>-1448950.45</v>
      </c>
      <c r="D186" s="184">
        <f>+'004'!I185</f>
        <v>1470926</v>
      </c>
      <c r="E186" s="184">
        <f>+'004'!J185</f>
        <v>-1424681.46</v>
      </c>
      <c r="F186" s="184">
        <f>+'004'!K185</f>
        <v>-1402705.91</v>
      </c>
      <c r="G186" s="184">
        <f>+'004'!L185</f>
        <v>46244.54</v>
      </c>
    </row>
    <row r="187" spans="1:7" ht="15" x14ac:dyDescent="0.25">
      <c r="A187" s="167" t="str">
        <f t="shared" si="2"/>
        <v>2117001005</v>
      </c>
      <c r="B187" s="182" t="str">
        <f>+'004'!G186</f>
        <v xml:space="preserve">      2117001005  1% IMPTO CED HONOR</v>
      </c>
      <c r="C187" s="184">
        <f>+'004'!H186</f>
        <v>-4972.18</v>
      </c>
      <c r="D187" s="184">
        <f>+'004'!I186</f>
        <v>5224.8100000000004</v>
      </c>
      <c r="E187" s="184">
        <f>+'004'!J186</f>
        <v>-2912.11</v>
      </c>
      <c r="F187" s="184">
        <f>+'004'!K186</f>
        <v>-2659.48</v>
      </c>
      <c r="G187" s="184">
        <f>+'004'!L186</f>
        <v>2312.6999999999998</v>
      </c>
    </row>
    <row r="188" spans="1:7" ht="15" x14ac:dyDescent="0.25">
      <c r="A188" s="167" t="str">
        <f t="shared" si="2"/>
        <v>2117001006</v>
      </c>
      <c r="B188" s="182" t="str">
        <f>+'004'!G187</f>
        <v xml:space="preserve">      2117001006  1% IMPTO CED ARREND</v>
      </c>
      <c r="C188" s="184">
        <f>+'004'!H187</f>
        <v>-2039.52</v>
      </c>
      <c r="D188" s="184">
        <f>+'004'!I187</f>
        <v>2039</v>
      </c>
      <c r="E188" s="184">
        <f>+'004'!J187</f>
        <v>-1964.9</v>
      </c>
      <c r="F188" s="184">
        <f>+'004'!K187</f>
        <v>-1965.42</v>
      </c>
      <c r="G188" s="184">
        <f>+'004'!L187</f>
        <v>74.099999999999994</v>
      </c>
    </row>
    <row r="189" spans="1:7" ht="15" x14ac:dyDescent="0.25">
      <c r="A189" s="167" t="str">
        <f t="shared" si="2"/>
        <v>2117001007</v>
      </c>
      <c r="B189" s="182" t="str">
        <f>+'004'!G188</f>
        <v xml:space="preserve">      2117001007  2% IMPTO CED HONOR</v>
      </c>
      <c r="C189" s="184">
        <f>+'004'!H188</f>
        <v>-3300.05</v>
      </c>
      <c r="D189" s="184">
        <f>+'004'!I188</f>
        <v>3508</v>
      </c>
      <c r="E189" s="184">
        <f>+'004'!J188</f>
        <v>-4484.33</v>
      </c>
      <c r="F189" s="184">
        <f>+'004'!K188</f>
        <v>-4276.38</v>
      </c>
      <c r="G189" s="184">
        <f>+'004'!L188</f>
        <v>-976.33</v>
      </c>
    </row>
    <row r="190" spans="1:7" ht="15" x14ac:dyDescent="0.25">
      <c r="A190" s="167" t="str">
        <f t="shared" si="2"/>
        <v>2117001008</v>
      </c>
      <c r="B190" s="182" t="str">
        <f>+'004'!G189</f>
        <v xml:space="preserve">      2117001008  2% IMPTO CED ARREND</v>
      </c>
      <c r="C190" s="184">
        <f>+'004'!H189</f>
        <v>-72.23</v>
      </c>
      <c r="D190" s="184">
        <f>+'004'!I189</f>
        <v>72</v>
      </c>
      <c r="E190" s="184">
        <f>+'004'!J189</f>
        <v>-71.489999999999995</v>
      </c>
      <c r="F190" s="184">
        <f>+'004'!K189</f>
        <v>-71.72</v>
      </c>
      <c r="G190" s="184">
        <f>+'004'!L189</f>
        <v>0.51</v>
      </c>
    </row>
    <row r="191" spans="1:7" ht="15" x14ac:dyDescent="0.25">
      <c r="A191" s="167" t="str">
        <f t="shared" si="2"/>
        <v>2117001009</v>
      </c>
      <c r="B191" s="182" t="str">
        <f>+'004'!G190</f>
        <v xml:space="preserve">      2117001009  RETENCIONES ISSEG</v>
      </c>
      <c r="C191" s="184">
        <f>+'004'!H190</f>
        <v>-9.8000000000000007</v>
      </c>
      <c r="D191" s="184">
        <f>+'004'!I190</f>
        <v>8929773.2100000009</v>
      </c>
      <c r="E191" s="184">
        <f>+'004'!J190</f>
        <v>-8929773.2100000009</v>
      </c>
      <c r="F191" s="184">
        <f>+'004'!K190</f>
        <v>-9.8000000000000007</v>
      </c>
      <c r="G191" s="184">
        <f>+'004'!L190</f>
        <v>0</v>
      </c>
    </row>
    <row r="192" spans="1:7" ht="15" x14ac:dyDescent="0.25">
      <c r="A192" s="167" t="str">
        <f t="shared" si="2"/>
        <v>2117001010</v>
      </c>
      <c r="B192" s="182" t="str">
        <f>+'004'!G191</f>
        <v xml:space="preserve">      2117001010  RETENCIONES ISSSTE</v>
      </c>
      <c r="C192" s="184">
        <f>+'004'!H191</f>
        <v>-469.43</v>
      </c>
      <c r="D192" s="184">
        <f>+'004'!I191</f>
        <v>2399912.1800000002</v>
      </c>
      <c r="E192" s="184">
        <f>+'004'!J191</f>
        <v>-2399506.38</v>
      </c>
      <c r="F192" s="184">
        <f>+'004'!K191</f>
        <v>-63.63</v>
      </c>
      <c r="G192" s="184">
        <f>+'004'!L191</f>
        <v>405.8</v>
      </c>
    </row>
    <row r="193" spans="1:7" ht="15" x14ac:dyDescent="0.25">
      <c r="A193" s="167" t="str">
        <f t="shared" si="2"/>
        <v>2117001011</v>
      </c>
      <c r="B193" s="182" t="str">
        <f>+'004'!G192</f>
        <v xml:space="preserve">      2117001011  I. S. R. RET ASIMILA</v>
      </c>
      <c r="C193" s="184">
        <f>+'004'!H192</f>
        <v>-61564.57</v>
      </c>
      <c r="D193" s="184">
        <f>+'004'!I192</f>
        <v>73816.44</v>
      </c>
      <c r="E193" s="184">
        <f>+'004'!J192</f>
        <v>-91209.85</v>
      </c>
      <c r="F193" s="184">
        <f>+'004'!K192</f>
        <v>-78957.98</v>
      </c>
      <c r="G193" s="184">
        <f>+'004'!L192</f>
        <v>-17393.41</v>
      </c>
    </row>
    <row r="194" spans="1:7" ht="15" x14ac:dyDescent="0.25">
      <c r="A194" s="167" t="str">
        <f t="shared" si="2"/>
        <v>2119</v>
      </c>
      <c r="B194" s="182" t="str">
        <f>+'004'!G193</f>
        <v>*     2119     Otras Cuentas x pagar a CP</v>
      </c>
      <c r="C194" s="184">
        <f>+'004'!H193</f>
        <v>-377366385.51999998</v>
      </c>
      <c r="D194" s="184">
        <f>+'004'!I193</f>
        <v>119745654.44</v>
      </c>
      <c r="E194" s="184">
        <f>+'004'!J193</f>
        <v>-123861691.67</v>
      </c>
      <c r="F194" s="184">
        <f>+'004'!K193</f>
        <v>-381482422.75</v>
      </c>
      <c r="G194" s="184">
        <f>+'004'!L193</f>
        <v>-4116037.23</v>
      </c>
    </row>
    <row r="195" spans="1:7" ht="15" x14ac:dyDescent="0.25">
      <c r="A195" s="167" t="str">
        <f t="shared" ref="A195:A258" si="3">IF(LEFT(B195,1)=" ",MID(B195,7,10),MID(B195,7,4))</f>
        <v>2119010002</v>
      </c>
      <c r="B195" s="182" t="str">
        <f>+'004'!G194</f>
        <v xml:space="preserve">      2119010002  ACREEDORES DIVERSOS</v>
      </c>
      <c r="C195" s="184">
        <f>+'004'!H194</f>
        <v>-659238</v>
      </c>
      <c r="D195" s="184">
        <f>+'004'!I194</f>
        <v>46212508.539999999</v>
      </c>
      <c r="E195" s="184">
        <f>+'004'!J194</f>
        <v>-46240126.469999999</v>
      </c>
      <c r="F195" s="184">
        <f>+'004'!K194</f>
        <v>-686855.93</v>
      </c>
      <c r="G195" s="184">
        <f>+'004'!L194</f>
        <v>-27617.93</v>
      </c>
    </row>
    <row r="196" spans="1:7" ht="15" x14ac:dyDescent="0.25">
      <c r="A196" s="167" t="str">
        <f t="shared" si="3"/>
        <v>2119020001</v>
      </c>
      <c r="B196" s="182" t="str">
        <f>+'004'!G195</f>
        <v xml:space="preserve">      2119020001  ACREEDORES DIVERSOS</v>
      </c>
      <c r="C196" s="184">
        <f>+'004'!H195</f>
        <v>-375777794.02999997</v>
      </c>
      <c r="D196" s="184">
        <f>+'004'!I195</f>
        <v>61600020.090000004</v>
      </c>
      <c r="E196" s="184">
        <f>+'004'!J195</f>
        <v>-65830959.409999996</v>
      </c>
      <c r="F196" s="184">
        <f>+'004'!K195</f>
        <v>-380008733.35000002</v>
      </c>
      <c r="G196" s="184">
        <f>+'004'!L195</f>
        <v>-4230939.32</v>
      </c>
    </row>
    <row r="197" spans="1:7" ht="15" x14ac:dyDescent="0.25">
      <c r="A197" s="167" t="str">
        <f t="shared" si="3"/>
        <v>2119020002</v>
      </c>
      <c r="B197" s="182" t="str">
        <f>+'004'!G196</f>
        <v xml:space="preserve">      2119020002  DIRECCION GENERAL DE</v>
      </c>
      <c r="C197" s="184">
        <f>+'004'!H196</f>
        <v>-414891.4</v>
      </c>
      <c r="D197" s="184">
        <f>+'004'!I196</f>
        <v>414891.4</v>
      </c>
      <c r="E197" s="184">
        <f>+'004'!J196</f>
        <v>-286698.21000000002</v>
      </c>
      <c r="F197" s="184">
        <f>+'004'!K196</f>
        <v>-286698.21000000002</v>
      </c>
      <c r="G197" s="184">
        <f>+'004'!L196</f>
        <v>128193.19</v>
      </c>
    </row>
    <row r="198" spans="1:7" ht="15" x14ac:dyDescent="0.25">
      <c r="A198" s="167" t="str">
        <f t="shared" si="3"/>
        <v>2119020003</v>
      </c>
      <c r="B198" s="182" t="str">
        <f>+'004'!G197</f>
        <v xml:space="preserve">      2119020003  PASIVO TRANSITORIO S</v>
      </c>
      <c r="C198" s="184">
        <f>+'004'!H197</f>
        <v>-248910.46</v>
      </c>
      <c r="D198" s="184">
        <f>+'004'!I197</f>
        <v>11485129.289999999</v>
      </c>
      <c r="E198" s="184">
        <f>+'004'!J197</f>
        <v>-11254674.83</v>
      </c>
      <c r="F198" s="184">
        <f>+'004'!K197</f>
        <v>-18456</v>
      </c>
      <c r="G198" s="184">
        <f>+'004'!L197</f>
        <v>230454.46</v>
      </c>
    </row>
    <row r="199" spans="1:7" ht="15" x14ac:dyDescent="0.25">
      <c r="A199" s="167" t="str">
        <f t="shared" si="3"/>
        <v>2119020005</v>
      </c>
      <c r="B199" s="182" t="str">
        <f>+'004'!G198</f>
        <v xml:space="preserve">      2119020005  CERT NO COBRADOS CP</v>
      </c>
      <c r="C199" s="184">
        <f>+'004'!H198</f>
        <v>-244500.14</v>
      </c>
      <c r="D199" s="184">
        <f>+'004'!I198</f>
        <v>12050</v>
      </c>
      <c r="E199" s="184">
        <f>+'004'!J198</f>
        <v>-213262.33</v>
      </c>
      <c r="F199" s="184">
        <f>+'004'!K198</f>
        <v>-445712.47</v>
      </c>
      <c r="G199" s="184">
        <f>+'004'!L198</f>
        <v>-201212.33</v>
      </c>
    </row>
    <row r="200" spans="1:7" ht="15" x14ac:dyDescent="0.25">
      <c r="A200" s="167" t="str">
        <f t="shared" si="3"/>
        <v>2119020009</v>
      </c>
      <c r="B200" s="182" t="str">
        <f>+'004'!G199</f>
        <v xml:space="preserve">      2119020009  REVALUACIÓN ACREED</v>
      </c>
      <c r="C200" s="184">
        <f>+'004'!H199</f>
        <v>-21051.49</v>
      </c>
      <c r="D200" s="184">
        <f>+'004'!I199</f>
        <v>21055.119999999999</v>
      </c>
      <c r="E200" s="184">
        <f>+'004'!J199</f>
        <v>-35970.42</v>
      </c>
      <c r="F200" s="184">
        <f>+'004'!K199</f>
        <v>-35966.79</v>
      </c>
      <c r="G200" s="184">
        <f>+'004'!L199</f>
        <v>-14915.3</v>
      </c>
    </row>
    <row r="201" spans="1:7" ht="15" x14ac:dyDescent="0.25">
      <c r="A201" s="167" t="str">
        <f t="shared" si="3"/>
        <v>2160</v>
      </c>
      <c r="B201" s="182" t="str">
        <f>+'004'!G200</f>
        <v>**    2160     Fondos y Bienes de Terc./Gtía.</v>
      </c>
      <c r="C201" s="184">
        <f>+'004'!H200</f>
        <v>-29506.68</v>
      </c>
      <c r="D201" s="184">
        <f>+'004'!I200</f>
        <v>0</v>
      </c>
      <c r="E201" s="184">
        <f>+'004'!J200</f>
        <v>0</v>
      </c>
      <c r="F201" s="184">
        <f>+'004'!K200</f>
        <v>-29506.68</v>
      </c>
      <c r="G201" s="184">
        <f>+'004'!L200</f>
        <v>0</v>
      </c>
    </row>
    <row r="202" spans="1:7" ht="15" x14ac:dyDescent="0.25">
      <c r="A202" s="167" t="str">
        <f t="shared" si="3"/>
        <v>2161</v>
      </c>
      <c r="B202" s="182" t="str">
        <f>+'004'!G201</f>
        <v>*     2161     Fondos en Garantía a CP</v>
      </c>
      <c r="C202" s="184">
        <f>+'004'!H201</f>
        <v>-29506.68</v>
      </c>
      <c r="D202" s="184">
        <f>+'004'!I201</f>
        <v>0</v>
      </c>
      <c r="E202" s="184">
        <f>+'004'!J201</f>
        <v>0</v>
      </c>
      <c r="F202" s="184">
        <f>+'004'!K201</f>
        <v>-29506.68</v>
      </c>
      <c r="G202" s="184">
        <f>+'004'!L201</f>
        <v>0</v>
      </c>
    </row>
    <row r="203" spans="1:7" ht="15" x14ac:dyDescent="0.25">
      <c r="A203" s="167" t="str">
        <f t="shared" si="3"/>
        <v>2161010001</v>
      </c>
      <c r="B203" s="182" t="str">
        <f>+'004'!G202</f>
        <v xml:space="preserve">      2161010001  DEPOSITOS EN GARANTIA</v>
      </c>
      <c r="C203" s="184">
        <f>+'004'!H202</f>
        <v>-29506.68</v>
      </c>
      <c r="D203" s="184">
        <f>+'004'!I202</f>
        <v>0</v>
      </c>
      <c r="E203" s="184">
        <f>+'004'!J202</f>
        <v>0</v>
      </c>
      <c r="F203" s="184">
        <f>+'004'!K202</f>
        <v>-29506.68</v>
      </c>
      <c r="G203" s="184">
        <f>+'004'!L202</f>
        <v>0</v>
      </c>
    </row>
    <row r="204" spans="1:7" ht="15" x14ac:dyDescent="0.25">
      <c r="A204" s="167" t="str">
        <f t="shared" si="3"/>
        <v>2170</v>
      </c>
      <c r="B204" s="182" t="str">
        <f>+'004'!G203</f>
        <v>**    2170     Provisiones a Corto Plazo</v>
      </c>
      <c r="C204" s="184">
        <f>+'004'!H203</f>
        <v>0</v>
      </c>
      <c r="D204" s="184">
        <f>+'004'!I203</f>
        <v>104667.31</v>
      </c>
      <c r="E204" s="184">
        <f>+'004'!J203</f>
        <v>-104667.31</v>
      </c>
      <c r="F204" s="184">
        <f>+'004'!K203</f>
        <v>0</v>
      </c>
      <c r="G204" s="184">
        <f>+'004'!L203</f>
        <v>0</v>
      </c>
    </row>
    <row r="205" spans="1:7" ht="15" x14ac:dyDescent="0.25">
      <c r="A205" s="167" t="str">
        <f t="shared" si="3"/>
        <v>2179</v>
      </c>
      <c r="B205" s="182" t="str">
        <f>+'004'!G204</f>
        <v>*     2179     Otras Provisiones a CP</v>
      </c>
      <c r="C205" s="184">
        <f>+'004'!H204</f>
        <v>0</v>
      </c>
      <c r="D205" s="184">
        <f>+'004'!I204</f>
        <v>104667.31</v>
      </c>
      <c r="E205" s="184">
        <f>+'004'!J204</f>
        <v>-104667.31</v>
      </c>
      <c r="F205" s="184">
        <f>+'004'!K204</f>
        <v>0</v>
      </c>
      <c r="G205" s="184">
        <f>+'004'!L204</f>
        <v>0</v>
      </c>
    </row>
    <row r="206" spans="1:7" ht="15" x14ac:dyDescent="0.25">
      <c r="A206" s="167" t="str">
        <f t="shared" si="3"/>
        <v>2179010001</v>
      </c>
      <c r="B206" s="182" t="str">
        <f>+'004'!G205</f>
        <v xml:space="preserve">      2179010001  PRIMAS ANTIGÜEDAD CP</v>
      </c>
      <c r="C206" s="184">
        <f>+'004'!H205</f>
        <v>0</v>
      </c>
      <c r="D206" s="184">
        <f>+'004'!I205</f>
        <v>104667.31</v>
      </c>
      <c r="E206" s="184">
        <f>+'004'!J205</f>
        <v>-104667.31</v>
      </c>
      <c r="F206" s="184">
        <f>+'004'!K205</f>
        <v>0</v>
      </c>
      <c r="G206" s="184">
        <f>+'004'!L205</f>
        <v>0</v>
      </c>
    </row>
    <row r="207" spans="1:7" ht="15" x14ac:dyDescent="0.25">
      <c r="A207" s="167" t="str">
        <f t="shared" si="3"/>
        <v>2200</v>
      </c>
      <c r="B207" s="182" t="str">
        <f>+'004'!G206</f>
        <v>***   2200     Pasivo No Circulante</v>
      </c>
      <c r="C207" s="184">
        <f>+'004'!H206</f>
        <v>-574487836.67999995</v>
      </c>
      <c r="D207" s="184">
        <f>+'004'!I206</f>
        <v>197249.62</v>
      </c>
      <c r="E207" s="184">
        <f>+'004'!J206</f>
        <v>-12050</v>
      </c>
      <c r="F207" s="184">
        <f>+'004'!K206</f>
        <v>-574302637.05999994</v>
      </c>
      <c r="G207" s="184">
        <f>+'004'!L206</f>
        <v>185199.62</v>
      </c>
    </row>
    <row r="208" spans="1:7" ht="15" x14ac:dyDescent="0.25">
      <c r="A208" s="167" t="str">
        <f t="shared" si="3"/>
        <v>2220</v>
      </c>
      <c r="B208" s="182" t="str">
        <f>+'004'!G207</f>
        <v>**    2220     Documentos por pagar a LP</v>
      </c>
      <c r="C208" s="184">
        <f>+'004'!H207</f>
        <v>-1915194.87</v>
      </c>
      <c r="D208" s="184">
        <f>+'004'!I207</f>
        <v>204.81</v>
      </c>
      <c r="E208" s="184">
        <f>+'004'!J207</f>
        <v>-12050</v>
      </c>
      <c r="F208" s="184">
        <f>+'004'!K207</f>
        <v>-1927040.06</v>
      </c>
      <c r="G208" s="184">
        <f>+'004'!L207</f>
        <v>-11845.19</v>
      </c>
    </row>
    <row r="209" spans="1:7" ht="15" x14ac:dyDescent="0.25">
      <c r="A209" s="167" t="str">
        <f t="shared" si="3"/>
        <v>2229</v>
      </c>
      <c r="B209" s="182" t="str">
        <f>+'004'!G208</f>
        <v>*     2229     Otros Documentos x pagar a LP</v>
      </c>
      <c r="C209" s="184">
        <f>+'004'!H208</f>
        <v>-1915194.87</v>
      </c>
      <c r="D209" s="184">
        <f>+'004'!I208</f>
        <v>204.81</v>
      </c>
      <c r="E209" s="184">
        <f>+'004'!J208</f>
        <v>-12050</v>
      </c>
      <c r="F209" s="184">
        <f>+'004'!K208</f>
        <v>-1927040.06</v>
      </c>
      <c r="G209" s="184">
        <f>+'004'!L208</f>
        <v>-11845.19</v>
      </c>
    </row>
    <row r="210" spans="1:7" ht="15" x14ac:dyDescent="0.25">
      <c r="A210" s="167" t="str">
        <f t="shared" si="3"/>
        <v>2229020001</v>
      </c>
      <c r="B210" s="182" t="str">
        <f>+'004'!G209</f>
        <v xml:space="preserve">      2229020001  GARANTIAS LARGO PLAZ</v>
      </c>
      <c r="C210" s="184">
        <f>+'004'!H209</f>
        <v>-1915194.87</v>
      </c>
      <c r="D210" s="184">
        <f>+'004'!I209</f>
        <v>204.81</v>
      </c>
      <c r="E210" s="184">
        <f>+'004'!J209</f>
        <v>-12050</v>
      </c>
      <c r="F210" s="184">
        <f>+'004'!K209</f>
        <v>-1927040.06</v>
      </c>
      <c r="G210" s="184">
        <f>+'004'!L209</f>
        <v>-11845.19</v>
      </c>
    </row>
    <row r="211" spans="1:7" ht="15" x14ac:dyDescent="0.25">
      <c r="A211" s="167" t="str">
        <f t="shared" si="3"/>
        <v>2260</v>
      </c>
      <c r="B211" s="182" t="str">
        <f>+'004'!G210</f>
        <v>**    2260     Provisiones a Largo Plazo</v>
      </c>
      <c r="C211" s="184">
        <f>+'004'!H210</f>
        <v>-572572641.80999994</v>
      </c>
      <c r="D211" s="184">
        <f>+'004'!I210</f>
        <v>197044.81</v>
      </c>
      <c r="E211" s="184">
        <f>+'004'!J210</f>
        <v>0</v>
      </c>
      <c r="F211" s="184">
        <f>+'004'!K210</f>
        <v>-572375597</v>
      </c>
      <c r="G211" s="184">
        <f>+'004'!L210</f>
        <v>197044.81</v>
      </c>
    </row>
    <row r="212" spans="1:7" ht="15" x14ac:dyDescent="0.25">
      <c r="A212" s="167" t="str">
        <f t="shared" si="3"/>
        <v>2269</v>
      </c>
      <c r="B212" s="182" t="str">
        <f>+'004'!G211</f>
        <v>*     2269     Otras Provisiones a LP</v>
      </c>
      <c r="C212" s="184">
        <f>+'004'!H211</f>
        <v>-572572641.80999994</v>
      </c>
      <c r="D212" s="184">
        <f>+'004'!I211</f>
        <v>197044.81</v>
      </c>
      <c r="E212" s="184">
        <f>+'004'!J211</f>
        <v>0</v>
      </c>
      <c r="F212" s="184">
        <f>+'004'!K211</f>
        <v>-572375597</v>
      </c>
      <c r="G212" s="184">
        <f>+'004'!L211</f>
        <v>197044.81</v>
      </c>
    </row>
    <row r="213" spans="1:7" ht="15" x14ac:dyDescent="0.25">
      <c r="A213" s="167" t="str">
        <f t="shared" si="3"/>
        <v>2269010001</v>
      </c>
      <c r="B213" s="182" t="str">
        <f>+'004'!G212</f>
        <v xml:space="preserve">      2269010001  PROVISION P ANTIGÜED</v>
      </c>
      <c r="C213" s="184">
        <f>+'004'!H212</f>
        <v>-572459636.84000003</v>
      </c>
      <c r="D213" s="184">
        <f>+'004'!I212</f>
        <v>92377.5</v>
      </c>
      <c r="E213" s="184">
        <f>+'004'!J212</f>
        <v>0</v>
      </c>
      <c r="F213" s="184">
        <f>+'004'!K212</f>
        <v>-572367259.34000003</v>
      </c>
      <c r="G213" s="184">
        <f>+'004'!L212</f>
        <v>92377.5</v>
      </c>
    </row>
    <row r="214" spans="1:7" ht="15" x14ac:dyDescent="0.25">
      <c r="A214" s="167" t="str">
        <f t="shared" si="3"/>
        <v>2269010002</v>
      </c>
      <c r="B214" s="182" t="str">
        <f>+'004'!G213</f>
        <v xml:space="preserve">      2269010002  PRIMAS DE ANTIGÜEDAD</v>
      </c>
      <c r="C214" s="184">
        <f>+'004'!H213</f>
        <v>-113004.97</v>
      </c>
      <c r="D214" s="184">
        <f>+'004'!I213</f>
        <v>104667.31</v>
      </c>
      <c r="E214" s="184">
        <f>+'004'!J213</f>
        <v>0</v>
      </c>
      <c r="F214" s="184">
        <f>+'004'!K213</f>
        <v>-8337.66</v>
      </c>
      <c r="G214" s="184">
        <f>+'004'!L213</f>
        <v>104667.31</v>
      </c>
    </row>
    <row r="215" spans="1:7" ht="15" x14ac:dyDescent="0.25">
      <c r="A215" s="167" t="str">
        <f t="shared" si="3"/>
        <v>3000</v>
      </c>
      <c r="B215" s="182" t="str">
        <f>+'004'!G214</f>
        <v>****  3000     Hacienda Pública</v>
      </c>
      <c r="C215" s="184">
        <f>+'004'!H214</f>
        <v>-1340202215.6400001</v>
      </c>
      <c r="D215" s="184">
        <f>+'004'!I214</f>
        <v>125096772.68000001</v>
      </c>
      <c r="E215" s="184">
        <f>+'004'!J214</f>
        <v>-111630257.2</v>
      </c>
      <c r="F215" s="184">
        <f>+'004'!K214</f>
        <v>-1326735700.1600001</v>
      </c>
      <c r="G215" s="184">
        <f>+'004'!L214</f>
        <v>13466515.48</v>
      </c>
    </row>
    <row r="216" spans="1:7" ht="15" x14ac:dyDescent="0.25">
      <c r="A216" s="167" t="str">
        <f t="shared" si="3"/>
        <v>3100</v>
      </c>
      <c r="B216" s="182" t="str">
        <f>+'004'!G215</f>
        <v>***   3100     Patrimonio Contribuido</v>
      </c>
      <c r="C216" s="184">
        <f>+'004'!H215</f>
        <v>-1110145434.4200001</v>
      </c>
      <c r="D216" s="184">
        <f>+'004'!I215</f>
        <v>0</v>
      </c>
      <c r="E216" s="184">
        <f>+'004'!J215</f>
        <v>0</v>
      </c>
      <c r="F216" s="184">
        <f>+'004'!K215</f>
        <v>-1110145434.4200001</v>
      </c>
      <c r="G216" s="184">
        <f>+'004'!L215</f>
        <v>0</v>
      </c>
    </row>
    <row r="217" spans="1:7" ht="15" x14ac:dyDescent="0.25">
      <c r="A217" s="167" t="str">
        <f t="shared" si="3"/>
        <v>3110</v>
      </c>
      <c r="B217" s="182" t="str">
        <f>+'004'!G216</f>
        <v>**    3110     Aportaciones</v>
      </c>
      <c r="C217" s="184">
        <f>+'004'!H216</f>
        <v>-1096582005.6700001</v>
      </c>
      <c r="D217" s="184">
        <f>+'004'!I216</f>
        <v>0</v>
      </c>
      <c r="E217" s="184">
        <f>+'004'!J216</f>
        <v>0</v>
      </c>
      <c r="F217" s="184">
        <f>+'004'!K216</f>
        <v>-1096582005.6700001</v>
      </c>
      <c r="G217" s="184">
        <f>+'004'!L216</f>
        <v>0</v>
      </c>
    </row>
    <row r="218" spans="1:7" ht="15" x14ac:dyDescent="0.25">
      <c r="A218" s="167" t="str">
        <f t="shared" si="3"/>
        <v>3110</v>
      </c>
      <c r="B218" s="182" t="str">
        <f>+'004'!G217</f>
        <v>*     3110     Aportaciones</v>
      </c>
      <c r="C218" s="184">
        <f>+'004'!H217</f>
        <v>-1096582005.6700001</v>
      </c>
      <c r="D218" s="184">
        <f>+'004'!I217</f>
        <v>0</v>
      </c>
      <c r="E218" s="184">
        <f>+'004'!J217</f>
        <v>0</v>
      </c>
      <c r="F218" s="184">
        <f>+'004'!K217</f>
        <v>-1096582005.6700001</v>
      </c>
      <c r="G218" s="184">
        <f>+'004'!L217</f>
        <v>0</v>
      </c>
    </row>
    <row r="219" spans="1:7" ht="15" x14ac:dyDescent="0.25">
      <c r="A219" s="167" t="str">
        <f t="shared" si="3"/>
        <v>3110000001</v>
      </c>
      <c r="B219" s="182" t="str">
        <f>+'004'!G218</f>
        <v xml:space="preserve">      3110000001  APORTACIONES DE PATRIMONIO</v>
      </c>
      <c r="C219" s="184">
        <f>+'004'!H218</f>
        <v>-945976018.01999998</v>
      </c>
      <c r="D219" s="184">
        <f>+'004'!I218</f>
        <v>0</v>
      </c>
      <c r="E219" s="184">
        <f>+'004'!J218</f>
        <v>0</v>
      </c>
      <c r="F219" s="184">
        <f>+'004'!K218</f>
        <v>-945976018.01999998</v>
      </c>
      <c r="G219" s="184">
        <f>+'004'!L218</f>
        <v>0</v>
      </c>
    </row>
    <row r="220" spans="1:7" ht="15" x14ac:dyDescent="0.25">
      <c r="A220" s="167" t="str">
        <f t="shared" si="3"/>
        <v>3111009105</v>
      </c>
      <c r="B220" s="182" t="str">
        <f>+'004'!G219</f>
        <v xml:space="preserve">      3111009105  APORTACIONES DEL GNO</v>
      </c>
      <c r="C220" s="184">
        <f>+'004'!H219</f>
        <v>-22627703.420000002</v>
      </c>
      <c r="D220" s="184">
        <f>+'004'!I219</f>
        <v>0</v>
      </c>
      <c r="E220" s="184">
        <f>+'004'!J219</f>
        <v>0</v>
      </c>
      <c r="F220" s="184">
        <f>+'004'!K219</f>
        <v>-22627703.420000002</v>
      </c>
      <c r="G220" s="184">
        <f>+'004'!L219</f>
        <v>0</v>
      </c>
    </row>
    <row r="221" spans="1:7" ht="15" x14ac:dyDescent="0.25">
      <c r="A221" s="167" t="str">
        <f t="shared" si="3"/>
        <v>3111009106</v>
      </c>
      <c r="B221" s="182" t="str">
        <f>+'004'!G220</f>
        <v xml:space="preserve">      3111009106  APORTACIONES OP</v>
      </c>
      <c r="C221" s="184">
        <f>+'004'!H220</f>
        <v>-21043799.920000002</v>
      </c>
      <c r="D221" s="184">
        <f>+'004'!I220</f>
        <v>0</v>
      </c>
      <c r="E221" s="184">
        <f>+'004'!J220</f>
        <v>0</v>
      </c>
      <c r="F221" s="184">
        <f>+'004'!K220</f>
        <v>-21043799.920000002</v>
      </c>
      <c r="G221" s="184">
        <f>+'004'!L220</f>
        <v>0</v>
      </c>
    </row>
    <row r="222" spans="1:7" ht="15" x14ac:dyDescent="0.25">
      <c r="A222" s="167" t="str">
        <f t="shared" si="3"/>
        <v>3111009305</v>
      </c>
      <c r="B222" s="182" t="str">
        <f>+'004'!G221</f>
        <v xml:space="preserve">      3111009305  APORTACIONES SETEC</v>
      </c>
      <c r="C222" s="184">
        <f>+'004'!H221</f>
        <v>-7467310</v>
      </c>
      <c r="D222" s="184">
        <f>+'004'!I221</f>
        <v>0</v>
      </c>
      <c r="E222" s="184">
        <f>+'004'!J221</f>
        <v>0</v>
      </c>
      <c r="F222" s="184">
        <f>+'004'!K221</f>
        <v>-7467310</v>
      </c>
      <c r="G222" s="184">
        <f>+'004'!L221</f>
        <v>0</v>
      </c>
    </row>
    <row r="223" spans="1:7" ht="15" x14ac:dyDescent="0.25">
      <c r="A223" s="167" t="str">
        <f t="shared" si="3"/>
        <v>3112009105</v>
      </c>
      <c r="B223" s="182" t="str">
        <f>+'004'!G222</f>
        <v xml:space="preserve">      3112009105  APORTACIONES DEL GNO</v>
      </c>
      <c r="C223" s="184">
        <f>+'004'!H222</f>
        <v>-87210540.439999998</v>
      </c>
      <c r="D223" s="184">
        <f>+'004'!I222</f>
        <v>0</v>
      </c>
      <c r="E223" s="184">
        <f>+'004'!J222</f>
        <v>0</v>
      </c>
      <c r="F223" s="184">
        <f>+'004'!K222</f>
        <v>-87210540.439999998</v>
      </c>
      <c r="G223" s="184">
        <f>+'004'!L222</f>
        <v>0</v>
      </c>
    </row>
    <row r="224" spans="1:7" ht="15" x14ac:dyDescent="0.25">
      <c r="A224" s="167" t="str">
        <f t="shared" si="3"/>
        <v>3112009205</v>
      </c>
      <c r="B224" s="182" t="str">
        <f>+'004'!G223</f>
        <v xml:space="preserve">      3112009205  APORTACIONES F AUX</v>
      </c>
      <c r="C224" s="184">
        <f>+'004'!H223</f>
        <v>-1122002.6200000001</v>
      </c>
      <c r="D224" s="184">
        <f>+'004'!I223</f>
        <v>0</v>
      </c>
      <c r="E224" s="184">
        <f>+'004'!J223</f>
        <v>0</v>
      </c>
      <c r="F224" s="184">
        <f>+'004'!K223</f>
        <v>-1122002.6200000001</v>
      </c>
      <c r="G224" s="184">
        <f>+'004'!L223</f>
        <v>0</v>
      </c>
    </row>
    <row r="225" spans="1:7" ht="15" x14ac:dyDescent="0.25">
      <c r="A225" s="167" t="str">
        <f t="shared" si="3"/>
        <v>3112009206</v>
      </c>
      <c r="B225" s="182" t="str">
        <f>+'004'!G224</f>
        <v xml:space="preserve">      3112009206  APORTACIONES F AUX</v>
      </c>
      <c r="C225" s="184">
        <f>+'004'!H224</f>
        <v>-459650.1</v>
      </c>
      <c r="D225" s="184">
        <f>+'004'!I224</f>
        <v>0</v>
      </c>
      <c r="E225" s="184">
        <f>+'004'!J224</f>
        <v>0</v>
      </c>
      <c r="F225" s="184">
        <f>+'004'!K224</f>
        <v>-459650.1</v>
      </c>
      <c r="G225" s="184">
        <f>+'004'!L224</f>
        <v>0</v>
      </c>
    </row>
    <row r="226" spans="1:7" ht="15" x14ac:dyDescent="0.25">
      <c r="A226" s="167" t="str">
        <f t="shared" si="3"/>
        <v>3112009305</v>
      </c>
      <c r="B226" s="182" t="str">
        <f>+'004'!G225</f>
        <v xml:space="preserve">      3112009305  APORTACIONES SETEC</v>
      </c>
      <c r="C226" s="184">
        <f>+'004'!H225</f>
        <v>-10674981.15</v>
      </c>
      <c r="D226" s="184">
        <f>+'004'!I225</f>
        <v>0</v>
      </c>
      <c r="E226" s="184">
        <f>+'004'!J225</f>
        <v>0</v>
      </c>
      <c r="F226" s="184">
        <f>+'004'!K225</f>
        <v>-10674981.15</v>
      </c>
      <c r="G226" s="184">
        <f>+'004'!L225</f>
        <v>0</v>
      </c>
    </row>
    <row r="227" spans="1:7" ht="15" x14ac:dyDescent="0.25">
      <c r="A227" s="167" t="str">
        <f t="shared" si="3"/>
        <v>3120</v>
      </c>
      <c r="B227" s="182" t="str">
        <f>+'004'!G226</f>
        <v>**    3120     Donaciones de Capital</v>
      </c>
      <c r="C227" s="184">
        <f>+'004'!H226</f>
        <v>-13563428.75</v>
      </c>
      <c r="D227" s="184">
        <f>+'004'!I226</f>
        <v>0</v>
      </c>
      <c r="E227" s="184">
        <f>+'004'!J226</f>
        <v>0</v>
      </c>
      <c r="F227" s="184">
        <f>+'004'!K226</f>
        <v>-13563428.75</v>
      </c>
      <c r="G227" s="184">
        <f>+'004'!L226</f>
        <v>0</v>
      </c>
    </row>
    <row r="228" spans="1:7" ht="15" x14ac:dyDescent="0.25">
      <c r="A228" s="167" t="str">
        <f t="shared" si="3"/>
        <v>3120</v>
      </c>
      <c r="B228" s="182" t="str">
        <f>+'004'!G227</f>
        <v>*     3120     Donaciones de Capital</v>
      </c>
      <c r="C228" s="184">
        <f>+'004'!H227</f>
        <v>-13563428.75</v>
      </c>
      <c r="D228" s="184">
        <f>+'004'!I227</f>
        <v>0</v>
      </c>
      <c r="E228" s="184">
        <f>+'004'!J227</f>
        <v>0</v>
      </c>
      <c r="F228" s="184">
        <f>+'004'!K227</f>
        <v>-13563428.75</v>
      </c>
      <c r="G228" s="184">
        <f>+'004'!L227</f>
        <v>0</v>
      </c>
    </row>
    <row r="229" spans="1:7" ht="15" x14ac:dyDescent="0.25">
      <c r="A229" s="167" t="str">
        <f t="shared" si="3"/>
        <v>3120000001</v>
      </c>
      <c r="B229" s="182" t="str">
        <f>+'004'!G228</f>
        <v xml:space="preserve">      3120000001  DONACIONES</v>
      </c>
      <c r="C229" s="184">
        <f>+'004'!H228</f>
        <v>-13563428.75</v>
      </c>
      <c r="D229" s="184">
        <f>+'004'!I228</f>
        <v>0</v>
      </c>
      <c r="E229" s="184">
        <f>+'004'!J228</f>
        <v>0</v>
      </c>
      <c r="F229" s="184">
        <f>+'004'!K228</f>
        <v>-13563428.75</v>
      </c>
      <c r="G229" s="184">
        <f>+'004'!L228</f>
        <v>0</v>
      </c>
    </row>
    <row r="230" spans="1:7" ht="15" x14ac:dyDescent="0.25">
      <c r="A230" s="167" t="str">
        <f t="shared" si="3"/>
        <v>3200</v>
      </c>
      <c r="B230" s="182" t="str">
        <f>+'004'!G229</f>
        <v>***   3200     Patrimonio Generado</v>
      </c>
      <c r="C230" s="184">
        <f>+'004'!H229</f>
        <v>-230056781.22</v>
      </c>
      <c r="D230" s="184">
        <f>+'004'!I229</f>
        <v>125096772.68000001</v>
      </c>
      <c r="E230" s="184">
        <f>+'004'!J229</f>
        <v>-111630257.2</v>
      </c>
      <c r="F230" s="184">
        <f>+'004'!K229</f>
        <v>-216590265.74000001</v>
      </c>
      <c r="G230" s="184">
        <f>+'004'!L229</f>
        <v>13466515.48</v>
      </c>
    </row>
    <row r="231" spans="1:7" ht="15" x14ac:dyDescent="0.25">
      <c r="A231" s="167" t="str">
        <f t="shared" si="3"/>
        <v>3210</v>
      </c>
      <c r="B231" s="182" t="str">
        <f>+'004'!G230</f>
        <v>**    3210     Ahorro/ Desahorro</v>
      </c>
      <c r="C231" s="184">
        <f>+'004'!H230</f>
        <v>-89618593.200000003</v>
      </c>
      <c r="D231" s="184">
        <f>+'004'!I230</f>
        <v>114937519.66</v>
      </c>
      <c r="E231" s="184">
        <f>+'004'!J230</f>
        <v>-101364356.68000001</v>
      </c>
      <c r="F231" s="184">
        <f>+'004'!K230</f>
        <v>-76045430.219999999</v>
      </c>
      <c r="G231" s="184">
        <f>+'004'!L230</f>
        <v>13573162.98</v>
      </c>
    </row>
    <row r="232" spans="1:7" ht="15" x14ac:dyDescent="0.25">
      <c r="A232" s="167" t="str">
        <f t="shared" si="3"/>
        <v>3210</v>
      </c>
      <c r="B232" s="182" t="str">
        <f>+'004'!G231</f>
        <v>*     3210     Ahorro/ Desahorro</v>
      </c>
      <c r="C232" s="184">
        <f>+'004'!H231</f>
        <v>-89618593.200000003</v>
      </c>
      <c r="D232" s="184">
        <f>+'004'!I231</f>
        <v>114937519.66</v>
      </c>
      <c r="E232" s="184">
        <f>+'004'!J231</f>
        <v>-101364356.68000001</v>
      </c>
      <c r="F232" s="184">
        <f>+'004'!K231</f>
        <v>-76045430.219999999</v>
      </c>
      <c r="G232" s="184">
        <f>+'004'!L231</f>
        <v>13573162.98</v>
      </c>
    </row>
    <row r="233" spans="1:7" ht="15" x14ac:dyDescent="0.25">
      <c r="A233" s="167" t="str">
        <f t="shared" si="3"/>
        <v>3220</v>
      </c>
      <c r="B233" s="182" t="str">
        <f>+'004'!G232</f>
        <v>**    3220     Res. de Ejercicios Anteriores</v>
      </c>
      <c r="C233" s="184">
        <f>+'004'!H232</f>
        <v>-560775449.99000001</v>
      </c>
      <c r="D233" s="184">
        <f>+'004'!I232</f>
        <v>10159253.02</v>
      </c>
      <c r="E233" s="184">
        <f>+'004'!J232</f>
        <v>-10173523.02</v>
      </c>
      <c r="F233" s="184">
        <f>+'004'!K232</f>
        <v>-560789719.99000001</v>
      </c>
      <c r="G233" s="184">
        <f>+'004'!L232</f>
        <v>-14270</v>
      </c>
    </row>
    <row r="234" spans="1:7" ht="15" x14ac:dyDescent="0.25">
      <c r="A234" s="167" t="str">
        <f t="shared" si="3"/>
        <v>3220</v>
      </c>
      <c r="B234" s="182" t="str">
        <f>+'004'!G233</f>
        <v>*     3220     Res. de Ejercicios Anteriores</v>
      </c>
      <c r="C234" s="184">
        <f>+'004'!H233</f>
        <v>-560775449.99000001</v>
      </c>
      <c r="D234" s="184">
        <f>+'004'!I233</f>
        <v>10159253.02</v>
      </c>
      <c r="E234" s="184">
        <f>+'004'!J233</f>
        <v>-10173523.02</v>
      </c>
      <c r="F234" s="184">
        <f>+'004'!K233</f>
        <v>-560789719.99000001</v>
      </c>
      <c r="G234" s="184">
        <f>+'004'!L233</f>
        <v>-14270</v>
      </c>
    </row>
    <row r="235" spans="1:7" ht="15" x14ac:dyDescent="0.25">
      <c r="A235" s="167" t="str">
        <f t="shared" si="3"/>
        <v>3220001001</v>
      </c>
      <c r="B235" s="182" t="str">
        <f>+'004'!G234</f>
        <v xml:space="preserve">      3220001001  RESULTADOS DE EJERCI</v>
      </c>
      <c r="C235" s="184">
        <f>+'004'!H234</f>
        <v>-93280437.489999995</v>
      </c>
      <c r="D235" s="184">
        <f>+'004'!I234</f>
        <v>1607489.41</v>
      </c>
      <c r="E235" s="184">
        <f>+'004'!J234</f>
        <v>0</v>
      </c>
      <c r="F235" s="184">
        <f>+'004'!K234</f>
        <v>-91672948.079999998</v>
      </c>
      <c r="G235" s="184">
        <f>+'004'!L234</f>
        <v>1607489.41</v>
      </c>
    </row>
    <row r="236" spans="1:7" ht="15" x14ac:dyDescent="0.25">
      <c r="A236" s="167" t="str">
        <f t="shared" si="3"/>
        <v>3220001011</v>
      </c>
      <c r="B236" s="182" t="str">
        <f>+'004'!G235</f>
        <v xml:space="preserve">      3220001011  REFRENDO</v>
      </c>
      <c r="C236" s="184">
        <f>+'004'!H235</f>
        <v>-172252692.56999999</v>
      </c>
      <c r="D236" s="184">
        <f>+'004'!I235</f>
        <v>0</v>
      </c>
      <c r="E236" s="184">
        <f>+'004'!J235</f>
        <v>-1085482.55</v>
      </c>
      <c r="F236" s="184">
        <f>+'004'!K235</f>
        <v>-173338175.12</v>
      </c>
      <c r="G236" s="184">
        <f>+'004'!L235</f>
        <v>-1085482.55</v>
      </c>
    </row>
    <row r="237" spans="1:7" ht="15" x14ac:dyDescent="0.25">
      <c r="A237" s="167" t="str">
        <f t="shared" si="3"/>
        <v>3220001012</v>
      </c>
      <c r="B237" s="182" t="str">
        <f>+'004'!G236</f>
        <v xml:space="preserve">      3220001012  OTROS FONDOS</v>
      </c>
      <c r="C237" s="184">
        <f>+'004'!H236</f>
        <v>-100534801.94</v>
      </c>
      <c r="D237" s="184">
        <f>+'004'!I236</f>
        <v>0</v>
      </c>
      <c r="E237" s="184">
        <f>+'004'!J236</f>
        <v>-522006.86</v>
      </c>
      <c r="F237" s="184">
        <f>+'004'!K236</f>
        <v>-101056808.8</v>
      </c>
      <c r="G237" s="184">
        <f>+'004'!L236</f>
        <v>-522006.86</v>
      </c>
    </row>
    <row r="238" spans="1:7" ht="15" x14ac:dyDescent="0.25">
      <c r="A238" s="167" t="str">
        <f t="shared" si="3"/>
        <v>3220002001</v>
      </c>
      <c r="B238" s="182" t="str">
        <f>+'004'!G237</f>
        <v xml:space="preserve">      3220002001  RESULTADOS DE EJERCI</v>
      </c>
      <c r="C238" s="184">
        <f>+'004'!H237</f>
        <v>-16035987.73</v>
      </c>
      <c r="D238" s="184">
        <f>+'004'!I237</f>
        <v>0</v>
      </c>
      <c r="E238" s="184">
        <f>+'004'!J237</f>
        <v>-14270</v>
      </c>
      <c r="F238" s="184">
        <f>+'004'!K237</f>
        <v>-16050257.73</v>
      </c>
      <c r="G238" s="184">
        <f>+'004'!L237</f>
        <v>-14270</v>
      </c>
    </row>
    <row r="239" spans="1:7" ht="15" x14ac:dyDescent="0.25">
      <c r="A239" s="167" t="str">
        <f t="shared" si="3"/>
        <v>3220002002</v>
      </c>
      <c r="B239" s="182" t="str">
        <f>+'004'!G238</f>
        <v xml:space="preserve">      3220002002  RESERVA ETIQUETADA</v>
      </c>
      <c r="C239" s="184">
        <f>+'004'!H238</f>
        <v>-196608476.21000001</v>
      </c>
      <c r="D239" s="184">
        <f>+'004'!I238</f>
        <v>0</v>
      </c>
      <c r="E239" s="184">
        <f>+'004'!J238</f>
        <v>0</v>
      </c>
      <c r="F239" s="184">
        <f>+'004'!K238</f>
        <v>-196608476.21000001</v>
      </c>
      <c r="G239" s="184">
        <f>+'004'!L238</f>
        <v>0</v>
      </c>
    </row>
    <row r="240" spans="1:7" ht="15" x14ac:dyDescent="0.25">
      <c r="A240" s="167" t="str">
        <f t="shared" si="3"/>
        <v>3220002003</v>
      </c>
      <c r="B240" s="182" t="str">
        <f>+'004'!G239</f>
        <v xml:space="preserve">      3220002003  APLIC.EJERCICIOS ANT</v>
      </c>
      <c r="C240" s="184">
        <f>+'004'!H239</f>
        <v>17936945.949999999</v>
      </c>
      <c r="D240" s="184">
        <f>+'004'!I239</f>
        <v>0</v>
      </c>
      <c r="E240" s="184">
        <f>+'004'!J239</f>
        <v>0</v>
      </c>
      <c r="F240" s="184">
        <f>+'004'!K239</f>
        <v>17936945.949999999</v>
      </c>
      <c r="G240" s="184">
        <f>+'004'!L239</f>
        <v>0</v>
      </c>
    </row>
    <row r="241" spans="1:7" ht="15" x14ac:dyDescent="0.25">
      <c r="A241" s="167" t="str">
        <f t="shared" si="3"/>
        <v>3220002011</v>
      </c>
      <c r="B241" s="182" t="str">
        <f>+'004'!G240</f>
        <v xml:space="preserve">      3220002011  RECURSO FONDO AUX</v>
      </c>
      <c r="C241" s="184">
        <f>+'004'!H240</f>
        <v>0</v>
      </c>
      <c r="D241" s="184">
        <f>+'004'!I240</f>
        <v>5702770.3799999999</v>
      </c>
      <c r="E241" s="184">
        <f>+'004'!J240</f>
        <v>-5702770.3799999999</v>
      </c>
      <c r="F241" s="184">
        <f>+'004'!K240</f>
        <v>0</v>
      </c>
      <c r="G241" s="184">
        <f>+'004'!L240</f>
        <v>0</v>
      </c>
    </row>
    <row r="242" spans="1:7" ht="15" x14ac:dyDescent="0.25">
      <c r="A242" s="167" t="str">
        <f t="shared" si="3"/>
        <v>3220002012</v>
      </c>
      <c r="B242" s="182" t="str">
        <f>+'004'!G241</f>
        <v xml:space="preserve">      3220002012  RECURSO FONDO AUX</v>
      </c>
      <c r="C242" s="184">
        <f>+'004'!H241</f>
        <v>0</v>
      </c>
      <c r="D242" s="184">
        <f>+'004'!I241</f>
        <v>2848993.23</v>
      </c>
      <c r="E242" s="184">
        <f>+'004'!J241</f>
        <v>-2848993.23</v>
      </c>
      <c r="F242" s="184">
        <f>+'004'!K241</f>
        <v>0</v>
      </c>
      <c r="G242" s="184">
        <f>+'004'!L241</f>
        <v>0</v>
      </c>
    </row>
    <row r="243" spans="1:7" ht="15" x14ac:dyDescent="0.25">
      <c r="A243" s="167" t="str">
        <f t="shared" si="3"/>
        <v>3250</v>
      </c>
      <c r="B243" s="182" t="str">
        <f>+'004'!G242</f>
        <v>**    3250     Rectif. de Res. de Ejerc.</v>
      </c>
      <c r="C243" s="184">
        <f>+'004'!H242</f>
        <v>420337261.97000003</v>
      </c>
      <c r="D243" s="184">
        <f>+'004'!I242</f>
        <v>0</v>
      </c>
      <c r="E243" s="184">
        <f>+'004'!J242</f>
        <v>-92377.5</v>
      </c>
      <c r="F243" s="184">
        <f>+'004'!K242</f>
        <v>420244884.47000003</v>
      </c>
      <c r="G243" s="184">
        <f>+'004'!L242</f>
        <v>-92377.5</v>
      </c>
    </row>
    <row r="244" spans="1:7" ht="15" x14ac:dyDescent="0.25">
      <c r="A244" s="167" t="str">
        <f t="shared" si="3"/>
        <v>3251</v>
      </c>
      <c r="B244" s="182" t="str">
        <f>+'004'!G243</f>
        <v>*     3251     Cambios en Políticas Contables</v>
      </c>
      <c r="C244" s="184">
        <f>+'004'!H243</f>
        <v>420337261.97000003</v>
      </c>
      <c r="D244" s="184">
        <f>+'004'!I243</f>
        <v>0</v>
      </c>
      <c r="E244" s="184">
        <f>+'004'!J243</f>
        <v>-92377.5</v>
      </c>
      <c r="F244" s="184">
        <f>+'004'!K243</f>
        <v>420244884.47000003</v>
      </c>
      <c r="G244" s="184">
        <f>+'004'!L243</f>
        <v>-92377.5</v>
      </c>
    </row>
    <row r="245" spans="1:7" ht="15" x14ac:dyDescent="0.25">
      <c r="A245" s="167" t="str">
        <f t="shared" si="3"/>
        <v>3251000001</v>
      </c>
      <c r="B245" s="182" t="str">
        <f>+'004'!G244</f>
        <v xml:space="preserve">      3251000001  CAMBIOS EN POLITICAS</v>
      </c>
      <c r="C245" s="184">
        <f>+'004'!H244</f>
        <v>420337261.97000003</v>
      </c>
      <c r="D245" s="184">
        <f>+'004'!I244</f>
        <v>0</v>
      </c>
      <c r="E245" s="184">
        <f>+'004'!J244</f>
        <v>-92377.5</v>
      </c>
      <c r="F245" s="184">
        <f>+'004'!K244</f>
        <v>420244884.47000003</v>
      </c>
      <c r="G245" s="184">
        <f>+'004'!L244</f>
        <v>-92377.5</v>
      </c>
    </row>
    <row r="246" spans="1:7" ht="15" x14ac:dyDescent="0.25">
      <c r="A246" s="167" t="str">
        <f t="shared" si="3"/>
        <v>Resu</v>
      </c>
      <c r="B246" s="182" t="str">
        <f>+'004'!G245</f>
        <v>***** Resultados</v>
      </c>
      <c r="C246" s="184">
        <f>+'004'!H245</f>
        <v>-89618593.200000003</v>
      </c>
      <c r="D246" s="184">
        <f>+'004'!I245</f>
        <v>114937519.66</v>
      </c>
      <c r="E246" s="184">
        <f>+'004'!J245</f>
        <v>-101364356.68000001</v>
      </c>
      <c r="F246" s="184">
        <f>+'004'!K245</f>
        <v>-76045430.219999999</v>
      </c>
      <c r="G246" s="184">
        <f>+'004'!L245</f>
        <v>13573162.98</v>
      </c>
    </row>
    <row r="247" spans="1:7" ht="15" x14ac:dyDescent="0.25">
      <c r="A247" s="167" t="str">
        <f t="shared" si="3"/>
        <v>4000</v>
      </c>
      <c r="B247" s="182" t="str">
        <f>+'004'!G246</f>
        <v>****  4000     Ingresos y otros beneficios</v>
      </c>
      <c r="C247" s="184">
        <f>+'004'!H246</f>
        <v>-1177301707.21</v>
      </c>
      <c r="D247" s="184">
        <f>+'004'!I246</f>
        <v>1032972.55</v>
      </c>
      <c r="E247" s="184">
        <f>+'004'!J246</f>
        <v>-100122436.66</v>
      </c>
      <c r="F247" s="184">
        <f>+'004'!K246</f>
        <v>-1276391171.3199999</v>
      </c>
      <c r="G247" s="184">
        <f>+'004'!L246</f>
        <v>-99089464.109999999</v>
      </c>
    </row>
    <row r="248" spans="1:7" ht="15" x14ac:dyDescent="0.25">
      <c r="A248" s="167" t="str">
        <f t="shared" si="3"/>
        <v>4100</v>
      </c>
      <c r="B248" s="182" t="str">
        <f>+'004'!G247</f>
        <v>***   4100     Ingresos de Gestión</v>
      </c>
      <c r="C248" s="184">
        <f>+'004'!H247</f>
        <v>-36763843.340000004</v>
      </c>
      <c r="D248" s="184">
        <f>+'004'!I247</f>
        <v>418152.69</v>
      </c>
      <c r="E248" s="184">
        <f>+'004'!J247</f>
        <v>-5048300.29</v>
      </c>
      <c r="F248" s="184">
        <f>+'004'!K247</f>
        <v>-41393990.939999998</v>
      </c>
      <c r="G248" s="184">
        <f>+'004'!L247</f>
        <v>-4630147.5999999996</v>
      </c>
    </row>
    <row r="249" spans="1:7" ht="15" x14ac:dyDescent="0.25">
      <c r="A249" s="167" t="str">
        <f t="shared" si="3"/>
        <v>4150</v>
      </c>
      <c r="B249" s="182" t="str">
        <f>+'004'!G248</f>
        <v>**    4150     Productos de tipo corriente</v>
      </c>
      <c r="C249" s="184">
        <f>+'004'!H248</f>
        <v>-33483489.989999998</v>
      </c>
      <c r="D249" s="184">
        <f>+'004'!I248</f>
        <v>411935.49</v>
      </c>
      <c r="E249" s="184">
        <f>+'004'!J248</f>
        <v>-4375762.1399999997</v>
      </c>
      <c r="F249" s="184">
        <f>+'004'!K248</f>
        <v>-37447316.640000001</v>
      </c>
      <c r="G249" s="184">
        <f>+'004'!L248</f>
        <v>-3963826.65</v>
      </c>
    </row>
    <row r="250" spans="1:7" ht="15" x14ac:dyDescent="0.25">
      <c r="A250" s="167" t="str">
        <f t="shared" si="3"/>
        <v>4151</v>
      </c>
      <c r="B250" s="182" t="str">
        <f>+'004'!G249</f>
        <v>*     4151     Prod. derivado del uso y aprov</v>
      </c>
      <c r="C250" s="184">
        <f>+'004'!H249</f>
        <v>-15119740.27</v>
      </c>
      <c r="D250" s="184">
        <f>+'004'!I249</f>
        <v>0</v>
      </c>
      <c r="E250" s="184">
        <f>+'004'!J249</f>
        <v>-1672383.04</v>
      </c>
      <c r="F250" s="184">
        <f>+'004'!K249</f>
        <v>-16792123.309999999</v>
      </c>
      <c r="G250" s="184">
        <f>+'004'!L249</f>
        <v>-1672383.04</v>
      </c>
    </row>
    <row r="251" spans="1:7" ht="15" x14ac:dyDescent="0.25">
      <c r="A251" s="167" t="str">
        <f t="shared" si="3"/>
        <v>4151006101</v>
      </c>
      <c r="B251" s="182" t="str">
        <f>+'004'!G250</f>
        <v xml:space="preserve">      4151006101  PRODUCTOS FINANCIEROS</v>
      </c>
      <c r="C251" s="184">
        <f>+'004'!H250</f>
        <v>-15119740.27</v>
      </c>
      <c r="D251" s="184">
        <f>+'004'!I250</f>
        <v>0</v>
      </c>
      <c r="E251" s="184">
        <f>+'004'!J250</f>
        <v>-1672383.04</v>
      </c>
      <c r="F251" s="184">
        <f>+'004'!K250</f>
        <v>-16792123.309999999</v>
      </c>
      <c r="G251" s="184">
        <f>+'004'!L250</f>
        <v>-1672383.04</v>
      </c>
    </row>
    <row r="252" spans="1:7" ht="15" x14ac:dyDescent="0.25">
      <c r="A252" s="167" t="str">
        <f t="shared" si="3"/>
        <v>4152</v>
      </c>
      <c r="B252" s="182" t="str">
        <f>+'004'!G251</f>
        <v>*     4152     Enaj. de bienes m. no sujetos</v>
      </c>
      <c r="C252" s="184">
        <f>+'004'!H251</f>
        <v>-55330</v>
      </c>
      <c r="D252" s="184">
        <f>+'004'!I251</f>
        <v>0</v>
      </c>
      <c r="E252" s="184">
        <f>+'004'!J251</f>
        <v>-13093.33</v>
      </c>
      <c r="F252" s="184">
        <f>+'004'!K251</f>
        <v>-68423.33</v>
      </c>
      <c r="G252" s="184">
        <f>+'004'!L251</f>
        <v>-13093.33</v>
      </c>
    </row>
    <row r="253" spans="1:7" ht="15" x14ac:dyDescent="0.25">
      <c r="A253" s="167" t="str">
        <f t="shared" si="3"/>
        <v>4152006201</v>
      </c>
      <c r="B253" s="182" t="str">
        <f>+'004'!G252</f>
        <v xml:space="preserve">      4152006201  INGRESOS POR VENTA D</v>
      </c>
      <c r="C253" s="184">
        <f>+'004'!H252</f>
        <v>-55330</v>
      </c>
      <c r="D253" s="184">
        <f>+'004'!I252</f>
        <v>0</v>
      </c>
      <c r="E253" s="184">
        <f>+'004'!J252</f>
        <v>-13093.33</v>
      </c>
      <c r="F253" s="184">
        <f>+'004'!K252</f>
        <v>-68423.33</v>
      </c>
      <c r="G253" s="184">
        <f>+'004'!L252</f>
        <v>-13093.33</v>
      </c>
    </row>
    <row r="254" spans="1:7" ht="15" x14ac:dyDescent="0.25">
      <c r="A254" s="167" t="str">
        <f t="shared" si="3"/>
        <v>4159</v>
      </c>
      <c r="B254" s="182" t="str">
        <f>+'004'!G253</f>
        <v>*     4159     Otros productos</v>
      </c>
      <c r="C254" s="184">
        <f>+'004'!H253</f>
        <v>-18308419.719999999</v>
      </c>
      <c r="D254" s="184">
        <f>+'004'!I253</f>
        <v>411935.49</v>
      </c>
      <c r="E254" s="184">
        <f>+'004'!J253</f>
        <v>-2690285.77</v>
      </c>
      <c r="F254" s="184">
        <f>+'004'!K253</f>
        <v>-20586770</v>
      </c>
      <c r="G254" s="184">
        <f>+'004'!L253</f>
        <v>-2278350.2799999998</v>
      </c>
    </row>
    <row r="255" spans="1:7" ht="15" x14ac:dyDescent="0.25">
      <c r="A255" s="167" t="str">
        <f t="shared" si="3"/>
        <v>4159015101</v>
      </c>
      <c r="B255" s="182" t="str">
        <f>+'004'!G254</f>
        <v xml:space="preserve">      4159015101  PRODUCTOS FINANCIEROS</v>
      </c>
      <c r="C255" s="184">
        <f>+'004'!H254</f>
        <v>-10328426.1</v>
      </c>
      <c r="D255" s="184">
        <f>+'004'!I254</f>
        <v>62246.87</v>
      </c>
      <c r="E255" s="184">
        <f>+'004'!J254</f>
        <v>-1185622.56</v>
      </c>
      <c r="F255" s="184">
        <f>+'004'!K254</f>
        <v>-11451801.789999999</v>
      </c>
      <c r="G255" s="184">
        <f>+'004'!L254</f>
        <v>-1123375.69</v>
      </c>
    </row>
    <row r="256" spans="1:7" ht="15" x14ac:dyDescent="0.25">
      <c r="A256" s="167" t="str">
        <f t="shared" si="3"/>
        <v>4159015102</v>
      </c>
      <c r="B256" s="182" t="str">
        <f>+'004'!G255</f>
        <v xml:space="preserve">      4159015102  OTROS PRODUCTOS</v>
      </c>
      <c r="C256" s="184">
        <f>+'004'!H255</f>
        <v>-1287488</v>
      </c>
      <c r="D256" s="184">
        <f>+'004'!I255</f>
        <v>0</v>
      </c>
      <c r="E256" s="184">
        <f>+'004'!J255</f>
        <v>-97850.5</v>
      </c>
      <c r="F256" s="184">
        <f>+'004'!K255</f>
        <v>-1385338.5</v>
      </c>
      <c r="G256" s="184">
        <f>+'004'!L255</f>
        <v>-97850.5</v>
      </c>
    </row>
    <row r="257" spans="1:7" ht="15" x14ac:dyDescent="0.25">
      <c r="A257" s="167" t="str">
        <f t="shared" si="3"/>
        <v>4159015103</v>
      </c>
      <c r="B257" s="182" t="str">
        <f>+'004'!G256</f>
        <v xml:space="preserve">      4159015103  2% SUP EXT OBRA</v>
      </c>
      <c r="C257" s="184">
        <f>+'004'!H256</f>
        <v>-1085308.1000000001</v>
      </c>
      <c r="D257" s="184">
        <f>+'004'!I256</f>
        <v>15431.59</v>
      </c>
      <c r="E257" s="184">
        <f>+'004'!J256</f>
        <v>-135280.47</v>
      </c>
      <c r="F257" s="184">
        <f>+'004'!K256</f>
        <v>-1205156.98</v>
      </c>
      <c r="G257" s="184">
        <f>+'004'!L256</f>
        <v>-119848.88</v>
      </c>
    </row>
    <row r="258" spans="1:7" ht="15" x14ac:dyDescent="0.25">
      <c r="A258" s="167" t="str">
        <f t="shared" si="3"/>
        <v>4159015104</v>
      </c>
      <c r="B258" s="182" t="str">
        <f>+'004'!G257</f>
        <v xml:space="preserve">      4159015104  RENTA DE CAFETERIA</v>
      </c>
      <c r="C258" s="184">
        <f>+'004'!H257</f>
        <v>-87224.71</v>
      </c>
      <c r="D258" s="184">
        <f>+'004'!I257</f>
        <v>0</v>
      </c>
      <c r="E258" s="184">
        <f>+'004'!J257</f>
        <v>-8961.9</v>
      </c>
      <c r="F258" s="184">
        <f>+'004'!K257</f>
        <v>-96186.61</v>
      </c>
      <c r="G258" s="184">
        <f>+'004'!L257</f>
        <v>-8961.9</v>
      </c>
    </row>
    <row r="259" spans="1:7" ht="15" x14ac:dyDescent="0.25">
      <c r="A259" s="167" t="str">
        <f t="shared" ref="A259:A322" si="4">IF(LEFT(B259,1)=" ",MID(B259,7,10),MID(B259,7,4))</f>
        <v>4159015108</v>
      </c>
      <c r="B259" s="182" t="str">
        <f>+'004'!G258</f>
        <v xml:space="preserve">      4159015108  INGRESOS POR PROGRAMAS</v>
      </c>
      <c r="C259" s="184">
        <f>+'004'!H258</f>
        <v>-2665251.2599999998</v>
      </c>
      <c r="D259" s="184">
        <f>+'004'!I258</f>
        <v>153332.72</v>
      </c>
      <c r="E259" s="184">
        <f>+'004'!J258</f>
        <v>-586665.43999999994</v>
      </c>
      <c r="F259" s="184">
        <f>+'004'!K258</f>
        <v>-3098583.98</v>
      </c>
      <c r="G259" s="184">
        <f>+'004'!L258</f>
        <v>-433332.72</v>
      </c>
    </row>
    <row r="260" spans="1:7" ht="15" x14ac:dyDescent="0.25">
      <c r="A260" s="167" t="str">
        <f t="shared" si="4"/>
        <v>4159015109</v>
      </c>
      <c r="B260" s="182" t="str">
        <f>+'004'!G259</f>
        <v xml:space="preserve">      4159015109  PRODUCTOS VARIOS</v>
      </c>
      <c r="C260" s="184">
        <f>+'004'!H259</f>
        <v>-2854721.55</v>
      </c>
      <c r="D260" s="184">
        <f>+'004'!I259</f>
        <v>180924.31</v>
      </c>
      <c r="E260" s="184">
        <f>+'004'!J259</f>
        <v>-675904.9</v>
      </c>
      <c r="F260" s="184">
        <f>+'004'!K259</f>
        <v>-3349702.14</v>
      </c>
      <c r="G260" s="184">
        <f>+'004'!L259</f>
        <v>-494980.59</v>
      </c>
    </row>
    <row r="261" spans="1:7" ht="15" x14ac:dyDescent="0.25">
      <c r="A261" s="167" t="str">
        <f t="shared" si="4"/>
        <v>4160</v>
      </c>
      <c r="B261" s="182" t="str">
        <f>+'004'!G260</f>
        <v>**    4160     Aprovech. de tipo corriente</v>
      </c>
      <c r="C261" s="184">
        <f>+'004'!H260</f>
        <v>-3280353.35</v>
      </c>
      <c r="D261" s="184">
        <f>+'004'!I260</f>
        <v>6217.2</v>
      </c>
      <c r="E261" s="184">
        <f>+'004'!J260</f>
        <v>-672538.15</v>
      </c>
      <c r="F261" s="184">
        <f>+'004'!K260</f>
        <v>-3946674.3</v>
      </c>
      <c r="G261" s="184">
        <f>+'004'!L260</f>
        <v>-666320.94999999995</v>
      </c>
    </row>
    <row r="262" spans="1:7" ht="15" x14ac:dyDescent="0.25">
      <c r="A262" s="167" t="str">
        <f t="shared" si="4"/>
        <v>4162</v>
      </c>
      <c r="B262" s="182" t="str">
        <f>+'004'!G261</f>
        <v>*     4162     Multas</v>
      </c>
      <c r="C262" s="184">
        <f>+'004'!H261</f>
        <v>-2197174.2799999998</v>
      </c>
      <c r="D262" s="184">
        <f>+'004'!I261</f>
        <v>4217.2</v>
      </c>
      <c r="E262" s="184">
        <f>+'004'!J261</f>
        <v>-234291.98</v>
      </c>
      <c r="F262" s="184">
        <f>+'004'!K261</f>
        <v>-2427249.06</v>
      </c>
      <c r="G262" s="184">
        <f>+'004'!L261</f>
        <v>-230074.78</v>
      </c>
    </row>
    <row r="263" spans="1:7" ht="15" x14ac:dyDescent="0.25">
      <c r="A263" s="167" t="str">
        <f t="shared" si="4"/>
        <v>4162006104</v>
      </c>
      <c r="B263" s="182" t="str">
        <f>+'004'!G262</f>
        <v xml:space="preserve">      4162006104  INGRESOS POR MULTAS</v>
      </c>
      <c r="C263" s="184">
        <f>+'004'!H262</f>
        <v>-1798170.64</v>
      </c>
      <c r="D263" s="184">
        <f>+'004'!I262</f>
        <v>4217.2</v>
      </c>
      <c r="E263" s="184">
        <f>+'004'!J262</f>
        <v>-209075.73</v>
      </c>
      <c r="F263" s="184">
        <f>+'004'!K262</f>
        <v>-2003029.17</v>
      </c>
      <c r="G263" s="184">
        <f>+'004'!L262</f>
        <v>-204858.53</v>
      </c>
    </row>
    <row r="264" spans="1:7" ht="15" x14ac:dyDescent="0.25">
      <c r="A264" s="167" t="str">
        <f t="shared" si="4"/>
        <v>4162006109</v>
      </c>
      <c r="B264" s="182" t="str">
        <f>+'004'!G263</f>
        <v xml:space="preserve">      4162006109  MULTAS MEDIDA APREM</v>
      </c>
      <c r="C264" s="184">
        <f>+'004'!H263</f>
        <v>-399003.64</v>
      </c>
      <c r="D264" s="184">
        <f>+'004'!I263</f>
        <v>0</v>
      </c>
      <c r="E264" s="184">
        <f>+'004'!J263</f>
        <v>-25216.25</v>
      </c>
      <c r="F264" s="184">
        <f>+'004'!K263</f>
        <v>-424219.89</v>
      </c>
      <c r="G264" s="184">
        <f>+'004'!L263</f>
        <v>-25216.25</v>
      </c>
    </row>
    <row r="265" spans="1:7" ht="15" x14ac:dyDescent="0.25">
      <c r="A265" s="167" t="str">
        <f t="shared" si="4"/>
        <v>4169</v>
      </c>
      <c r="B265" s="182" t="str">
        <f>+'004'!G264</f>
        <v>*     4169     Otros Aprovechamientos</v>
      </c>
      <c r="C265" s="184">
        <f>+'004'!H264</f>
        <v>-1083179.07</v>
      </c>
      <c r="D265" s="184">
        <f>+'004'!I264</f>
        <v>2000</v>
      </c>
      <c r="E265" s="184">
        <f>+'004'!J264</f>
        <v>-438246.17</v>
      </c>
      <c r="F265" s="184">
        <f>+'004'!K264</f>
        <v>-1519425.24</v>
      </c>
      <c r="G265" s="184">
        <f>+'004'!L264</f>
        <v>-436246.17</v>
      </c>
    </row>
    <row r="266" spans="1:7" ht="15" x14ac:dyDescent="0.25">
      <c r="A266" s="167" t="str">
        <f t="shared" si="4"/>
        <v>4169006105</v>
      </c>
      <c r="B266" s="182" t="str">
        <f>+'004'!G265</f>
        <v xml:space="preserve">      4169006105  INGRESOS CERTIFICADO</v>
      </c>
      <c r="C266" s="184">
        <f>+'004'!H265</f>
        <v>-803634.85</v>
      </c>
      <c r="D266" s="184">
        <f>+'004'!I265</f>
        <v>2000</v>
      </c>
      <c r="E266" s="184">
        <f>+'004'!J265</f>
        <v>-122050</v>
      </c>
      <c r="F266" s="184">
        <f>+'004'!K265</f>
        <v>-923684.85</v>
      </c>
      <c r="G266" s="184">
        <f>+'004'!L265</f>
        <v>-120050</v>
      </c>
    </row>
    <row r="267" spans="1:7" ht="15" x14ac:dyDescent="0.25">
      <c r="A267" s="167" t="str">
        <f t="shared" si="4"/>
        <v>4169006106</v>
      </c>
      <c r="B267" s="182" t="str">
        <f>+'004'!G266</f>
        <v xml:space="preserve">      4169006106  INGRESOS CERTIFICADO</v>
      </c>
      <c r="C267" s="184">
        <f>+'004'!H266</f>
        <v>-147607.51999999999</v>
      </c>
      <c r="D267" s="184">
        <f>+'004'!I266</f>
        <v>0</v>
      </c>
      <c r="E267" s="184">
        <f>+'004'!J266</f>
        <v>-269341.5</v>
      </c>
      <c r="F267" s="184">
        <f>+'004'!K266</f>
        <v>-416949.02</v>
      </c>
      <c r="G267" s="184">
        <f>+'004'!L266</f>
        <v>-269341.5</v>
      </c>
    </row>
    <row r="268" spans="1:7" ht="15" x14ac:dyDescent="0.25">
      <c r="A268" s="167" t="str">
        <f t="shared" si="4"/>
        <v>4169006107</v>
      </c>
      <c r="B268" s="182" t="str">
        <f>+'004'!G267</f>
        <v xml:space="preserve">      4169006107  ING CERTIFICADOS A</v>
      </c>
      <c r="C268" s="184">
        <f>+'004'!H267</f>
        <v>-125347.53</v>
      </c>
      <c r="D268" s="184">
        <f>+'004'!I267</f>
        <v>0</v>
      </c>
      <c r="E268" s="184">
        <f>+'004'!J267</f>
        <v>-46854.67</v>
      </c>
      <c r="F268" s="184">
        <f>+'004'!K267</f>
        <v>-172202.2</v>
      </c>
      <c r="G268" s="184">
        <f>+'004'!L267</f>
        <v>-46854.67</v>
      </c>
    </row>
    <row r="269" spans="1:7" ht="15" x14ac:dyDescent="0.25">
      <c r="A269" s="167" t="str">
        <f t="shared" si="4"/>
        <v>4169006111</v>
      </c>
      <c r="B269" s="182" t="str">
        <f>+'004'!G268</f>
        <v xml:space="preserve">      4169006111  DEPOSITOS NO RECONOCIDOS</v>
      </c>
      <c r="C269" s="184">
        <f>+'004'!H268</f>
        <v>-5483.27</v>
      </c>
      <c r="D269" s="184">
        <f>+'004'!I268</f>
        <v>0</v>
      </c>
      <c r="E269" s="184">
        <f>+'004'!J268</f>
        <v>0</v>
      </c>
      <c r="F269" s="184">
        <f>+'004'!K268</f>
        <v>-5483.27</v>
      </c>
      <c r="G269" s="184">
        <f>+'004'!L268</f>
        <v>0</v>
      </c>
    </row>
    <row r="270" spans="1:7" ht="15" x14ac:dyDescent="0.25">
      <c r="A270" s="167" t="str">
        <f t="shared" si="4"/>
        <v>4169006112</v>
      </c>
      <c r="B270" s="182" t="str">
        <f>+'004'!G269</f>
        <v xml:space="preserve">      4169006112  VARIACION CAMBIARIA</v>
      </c>
      <c r="C270" s="184">
        <f>+'004'!H269</f>
        <v>-1105.9000000000001</v>
      </c>
      <c r="D270" s="184">
        <f>+'004'!I269</f>
        <v>0</v>
      </c>
      <c r="E270" s="184">
        <f>+'004'!J269</f>
        <v>0</v>
      </c>
      <c r="F270" s="184">
        <f>+'004'!K269</f>
        <v>-1105.9000000000001</v>
      </c>
      <c r="G270" s="184">
        <f>+'004'!L269</f>
        <v>0</v>
      </c>
    </row>
    <row r="271" spans="1:7" ht="15" x14ac:dyDescent="0.25">
      <c r="A271" s="167" t="str">
        <f t="shared" si="4"/>
        <v>4200</v>
      </c>
      <c r="B271" s="182" t="str">
        <f>+'004'!G270</f>
        <v>***   4200     Participaciones, Aport, Transf</v>
      </c>
      <c r="C271" s="184">
        <f>+'004'!H270</f>
        <v>-1136461909</v>
      </c>
      <c r="D271" s="184">
        <f>+'004'!I270</f>
        <v>0</v>
      </c>
      <c r="E271" s="184">
        <f>+'004'!J270</f>
        <v>-94718910</v>
      </c>
      <c r="F271" s="184">
        <f>+'004'!K270</f>
        <v>-1231180819</v>
      </c>
      <c r="G271" s="184">
        <f>+'004'!L270</f>
        <v>-94718910</v>
      </c>
    </row>
    <row r="272" spans="1:7" ht="15" x14ac:dyDescent="0.25">
      <c r="A272" s="167" t="str">
        <f t="shared" si="4"/>
        <v>4220</v>
      </c>
      <c r="B272" s="182" t="str">
        <f>+'004'!G271</f>
        <v>**    4220     Transferencias, Asig., Sub.</v>
      </c>
      <c r="C272" s="184">
        <f>+'004'!H271</f>
        <v>-1136461909</v>
      </c>
      <c r="D272" s="184">
        <f>+'004'!I271</f>
        <v>0</v>
      </c>
      <c r="E272" s="184">
        <f>+'004'!J271</f>
        <v>-94718910</v>
      </c>
      <c r="F272" s="184">
        <f>+'004'!K271</f>
        <v>-1231180819</v>
      </c>
      <c r="G272" s="184">
        <f>+'004'!L271</f>
        <v>-94718910</v>
      </c>
    </row>
    <row r="273" spans="1:7" ht="15" x14ac:dyDescent="0.25">
      <c r="A273" s="167" t="str">
        <f t="shared" si="4"/>
        <v>4221</v>
      </c>
      <c r="B273" s="182" t="str">
        <f>+'004'!G272</f>
        <v>*     4221     Transferencias Internas</v>
      </c>
      <c r="C273" s="184">
        <f>+'004'!H272</f>
        <v>-1136461909</v>
      </c>
      <c r="D273" s="184">
        <f>+'004'!I272</f>
        <v>0</v>
      </c>
      <c r="E273" s="184">
        <f>+'004'!J272</f>
        <v>-94718910</v>
      </c>
      <c r="F273" s="184">
        <f>+'004'!K272</f>
        <v>-1231180819</v>
      </c>
      <c r="G273" s="184">
        <f>+'004'!L272</f>
        <v>-94718910</v>
      </c>
    </row>
    <row r="274" spans="1:7" ht="15" x14ac:dyDescent="0.25">
      <c r="A274" s="167" t="str">
        <f t="shared" si="4"/>
        <v>4221009101</v>
      </c>
      <c r="B274" s="182" t="str">
        <f>+'004'!G273</f>
        <v xml:space="preserve">      4221009101  TRANSFERENCIAS PARA</v>
      </c>
      <c r="C274" s="184">
        <f>+'004'!H273</f>
        <v>-868373667</v>
      </c>
      <c r="D274" s="184">
        <f>+'004'!I273</f>
        <v>0</v>
      </c>
      <c r="E274" s="184">
        <f>+'004'!J273</f>
        <v>-81158019</v>
      </c>
      <c r="F274" s="184">
        <f>+'004'!K273</f>
        <v>-949531686</v>
      </c>
      <c r="G274" s="184">
        <f>+'004'!L273</f>
        <v>-81158019</v>
      </c>
    </row>
    <row r="275" spans="1:7" ht="15" x14ac:dyDescent="0.25">
      <c r="A275" s="167" t="str">
        <f t="shared" si="4"/>
        <v>4221009102</v>
      </c>
      <c r="B275" s="182" t="str">
        <f>+'004'!G274</f>
        <v xml:space="preserve">      4221009102  TRANSFERENCIAS PARA</v>
      </c>
      <c r="C275" s="184">
        <f>+'004'!H274</f>
        <v>-47804714</v>
      </c>
      <c r="D275" s="184">
        <f>+'004'!I274</f>
        <v>0</v>
      </c>
      <c r="E275" s="184">
        <f>+'004'!J274</f>
        <v>-2144825</v>
      </c>
      <c r="F275" s="184">
        <f>+'004'!K274</f>
        <v>-49949539</v>
      </c>
      <c r="G275" s="184">
        <f>+'004'!L274</f>
        <v>-2144825</v>
      </c>
    </row>
    <row r="276" spans="1:7" ht="15" x14ac:dyDescent="0.25">
      <c r="A276" s="167" t="str">
        <f t="shared" si="4"/>
        <v>4221009103</v>
      </c>
      <c r="B276" s="182" t="str">
        <f>+'004'!G275</f>
        <v xml:space="preserve">      4221009103  TRANSFERENCIAS PARA</v>
      </c>
      <c r="C276" s="184">
        <f>+'004'!H275</f>
        <v>-165878537</v>
      </c>
      <c r="D276" s="184">
        <f>+'004'!I275</f>
        <v>0</v>
      </c>
      <c r="E276" s="184">
        <f>+'004'!J275</f>
        <v>-6701244</v>
      </c>
      <c r="F276" s="184">
        <f>+'004'!K275</f>
        <v>-172579781</v>
      </c>
      <c r="G276" s="184">
        <f>+'004'!L275</f>
        <v>-6701244</v>
      </c>
    </row>
    <row r="277" spans="1:7" ht="15" x14ac:dyDescent="0.25">
      <c r="A277" s="167" t="str">
        <f t="shared" si="4"/>
        <v>4221009104</v>
      </c>
      <c r="B277" s="182" t="str">
        <f>+'004'!G276</f>
        <v xml:space="preserve">      4221009104  TRANSFERENCIAS PARA</v>
      </c>
      <c r="C277" s="184">
        <f>+'004'!H276</f>
        <v>-3529480</v>
      </c>
      <c r="D277" s="184">
        <f>+'004'!I276</f>
        <v>0</v>
      </c>
      <c r="E277" s="184">
        <f>+'004'!J276</f>
        <v>-224901</v>
      </c>
      <c r="F277" s="184">
        <f>+'004'!K276</f>
        <v>-3754381</v>
      </c>
      <c r="G277" s="184">
        <f>+'004'!L276</f>
        <v>-224901</v>
      </c>
    </row>
    <row r="278" spans="1:7" ht="15" x14ac:dyDescent="0.25">
      <c r="A278" s="167" t="str">
        <f t="shared" si="4"/>
        <v>4221009105</v>
      </c>
      <c r="B278" s="182" t="str">
        <f>+'004'!G277</f>
        <v xml:space="preserve">      4221009105  TRANSFERENCIAS PARA</v>
      </c>
      <c r="C278" s="184">
        <f>+'004'!H277</f>
        <v>-3960850</v>
      </c>
      <c r="D278" s="184">
        <f>+'004'!I277</f>
        <v>0</v>
      </c>
      <c r="E278" s="184">
        <f>+'004'!J277</f>
        <v>0</v>
      </c>
      <c r="F278" s="184">
        <f>+'004'!K277</f>
        <v>-3960850</v>
      </c>
      <c r="G278" s="184">
        <f>+'004'!L277</f>
        <v>0</v>
      </c>
    </row>
    <row r="279" spans="1:7" ht="15" x14ac:dyDescent="0.25">
      <c r="A279" s="167" t="str">
        <f t="shared" si="4"/>
        <v>4221009106</v>
      </c>
      <c r="B279" s="182" t="str">
        <f>+'004'!G278</f>
        <v xml:space="preserve">      4221009106  TRANSFERENCIAS PARA</v>
      </c>
      <c r="C279" s="184">
        <f>+'004'!H278</f>
        <v>-500000</v>
      </c>
      <c r="D279" s="184">
        <f>+'004'!I278</f>
        <v>0</v>
      </c>
      <c r="E279" s="184">
        <f>+'004'!J278</f>
        <v>0</v>
      </c>
      <c r="F279" s="184">
        <f>+'004'!K278</f>
        <v>-500000</v>
      </c>
      <c r="G279" s="184">
        <f>+'004'!L278</f>
        <v>0</v>
      </c>
    </row>
    <row r="280" spans="1:7" ht="15" x14ac:dyDescent="0.25">
      <c r="A280" s="167" t="str">
        <f t="shared" si="4"/>
        <v>4221009107</v>
      </c>
      <c r="B280" s="182" t="str">
        <f>+'004'!G279</f>
        <v xml:space="preserve">      4221009107  TRANSFERENCIAS PARA</v>
      </c>
      <c r="C280" s="184">
        <f>+'004'!H279</f>
        <v>-46414661</v>
      </c>
      <c r="D280" s="184">
        <f>+'004'!I279</f>
        <v>0</v>
      </c>
      <c r="E280" s="184">
        <f>+'004'!J279</f>
        <v>-4489921</v>
      </c>
      <c r="F280" s="184">
        <f>+'004'!K279</f>
        <v>-50904582</v>
      </c>
      <c r="G280" s="184">
        <f>+'004'!L279</f>
        <v>-4489921</v>
      </c>
    </row>
    <row r="281" spans="1:7" ht="15" x14ac:dyDescent="0.25">
      <c r="A281" s="167" t="str">
        <f t="shared" si="4"/>
        <v>4300</v>
      </c>
      <c r="B281" s="182" t="str">
        <f>+'004'!G280</f>
        <v>***   4300     Otros Ingresos y beneficios</v>
      </c>
      <c r="C281" s="184">
        <f>+'004'!H280</f>
        <v>-4075954.87</v>
      </c>
      <c r="D281" s="184">
        <f>+'004'!I280</f>
        <v>614819.86</v>
      </c>
      <c r="E281" s="184">
        <f>+'004'!J280</f>
        <v>-355226.37</v>
      </c>
      <c r="F281" s="184">
        <f>+'004'!K280</f>
        <v>-3816361.38</v>
      </c>
      <c r="G281" s="184">
        <f>+'004'!L280</f>
        <v>259593.49</v>
      </c>
    </row>
    <row r="282" spans="1:7" ht="15" x14ac:dyDescent="0.25">
      <c r="A282" s="167" t="str">
        <f t="shared" si="4"/>
        <v>4390</v>
      </c>
      <c r="B282" s="182" t="str">
        <f>+'004'!G281</f>
        <v>**    4390     Otros Ingresos</v>
      </c>
      <c r="C282" s="184">
        <f>+'004'!H281</f>
        <v>-4075954.87</v>
      </c>
      <c r="D282" s="184">
        <f>+'004'!I281</f>
        <v>614819.86</v>
      </c>
      <c r="E282" s="184">
        <f>+'004'!J281</f>
        <v>-355226.37</v>
      </c>
      <c r="F282" s="184">
        <f>+'004'!K281</f>
        <v>-3816361.38</v>
      </c>
      <c r="G282" s="184">
        <f>+'004'!L281</f>
        <v>259593.49</v>
      </c>
    </row>
    <row r="283" spans="1:7" ht="15" x14ac:dyDescent="0.25">
      <c r="A283" s="167" t="str">
        <f t="shared" si="4"/>
        <v>4393</v>
      </c>
      <c r="B283" s="182" t="str">
        <f>+'004'!G282</f>
        <v>*     4393     Dif. por Tipo de cambio a Favo</v>
      </c>
      <c r="C283" s="184">
        <f>+'004'!H282</f>
        <v>-243887.89</v>
      </c>
      <c r="D283" s="184">
        <f>+'004'!I282</f>
        <v>243887.89</v>
      </c>
      <c r="E283" s="184">
        <f>+'004'!J282</f>
        <v>-258846.44</v>
      </c>
      <c r="F283" s="184">
        <f>+'004'!K282</f>
        <v>-258846.44</v>
      </c>
      <c r="G283" s="184">
        <f>+'004'!L282</f>
        <v>-14958.55</v>
      </c>
    </row>
    <row r="284" spans="1:7" ht="15" x14ac:dyDescent="0.25">
      <c r="A284" s="167" t="str">
        <f t="shared" si="4"/>
        <v>4393000201</v>
      </c>
      <c r="B284" s="182" t="str">
        <f>+'004'!G283</f>
        <v xml:space="preserve">      4393000201  REVALUACIÓN CAMBIARI</v>
      </c>
      <c r="C284" s="184">
        <f>+'004'!H283</f>
        <v>-243887.89</v>
      </c>
      <c r="D284" s="184">
        <f>+'004'!I283</f>
        <v>243887.89</v>
      </c>
      <c r="E284" s="184">
        <f>+'004'!J283</f>
        <v>-258846.44</v>
      </c>
      <c r="F284" s="184">
        <f>+'004'!K283</f>
        <v>-258846.44</v>
      </c>
      <c r="G284" s="184">
        <f>+'004'!L283</f>
        <v>-14958.55</v>
      </c>
    </row>
    <row r="285" spans="1:7" ht="15" x14ac:dyDescent="0.25">
      <c r="A285" s="167" t="str">
        <f t="shared" si="4"/>
        <v>4399</v>
      </c>
      <c r="B285" s="182" t="str">
        <f>+'004'!G284</f>
        <v>*     4399     Otros Ingresos y beneficios</v>
      </c>
      <c r="C285" s="184">
        <f>+'004'!H284</f>
        <v>-3832066.98</v>
      </c>
      <c r="D285" s="184">
        <f>+'004'!I284</f>
        <v>370931.97</v>
      </c>
      <c r="E285" s="184">
        <f>+'004'!J284</f>
        <v>-96379.93</v>
      </c>
      <c r="F285" s="184">
        <f>+'004'!K284</f>
        <v>-3557514.94</v>
      </c>
      <c r="G285" s="184">
        <f>+'004'!L284</f>
        <v>274552.03999999998</v>
      </c>
    </row>
    <row r="286" spans="1:7" ht="15" x14ac:dyDescent="0.25">
      <c r="A286" s="167" t="str">
        <f t="shared" si="4"/>
        <v>4399000101</v>
      </c>
      <c r="B286" s="182" t="str">
        <f>+'004'!G285</f>
        <v xml:space="preserve">      4399000101  OTROS INGRESOS</v>
      </c>
      <c r="C286" s="184">
        <f>+'004'!H285</f>
        <v>-3379810</v>
      </c>
      <c r="D286" s="184">
        <f>+'004'!I285</f>
        <v>0</v>
      </c>
      <c r="E286" s="184">
        <f>+'004'!J285</f>
        <v>0</v>
      </c>
      <c r="F286" s="184">
        <f>+'004'!K285</f>
        <v>-3379810</v>
      </c>
      <c r="G286" s="184">
        <f>+'004'!L285</f>
        <v>0</v>
      </c>
    </row>
    <row r="287" spans="1:7" ht="15" x14ac:dyDescent="0.25">
      <c r="A287" s="167" t="str">
        <f t="shared" si="4"/>
        <v>4399000201</v>
      </c>
      <c r="B287" s="182" t="str">
        <f>+'004'!G286</f>
        <v xml:space="preserve">      4399000201  OTROS INGRESOS CONTABLES</v>
      </c>
      <c r="C287" s="184">
        <f>+'004'!H286</f>
        <v>-452256.98</v>
      </c>
      <c r="D287" s="184">
        <f>+'004'!I286</f>
        <v>370931.97</v>
      </c>
      <c r="E287" s="184">
        <f>+'004'!J286</f>
        <v>-96379.93</v>
      </c>
      <c r="F287" s="184">
        <f>+'004'!K286</f>
        <v>-177704.94</v>
      </c>
      <c r="G287" s="184">
        <f>+'004'!L286</f>
        <v>274552.03999999998</v>
      </c>
    </row>
    <row r="288" spans="1:7" ht="15" x14ac:dyDescent="0.25">
      <c r="A288" s="167" t="str">
        <f t="shared" si="4"/>
        <v>5000</v>
      </c>
      <c r="B288" s="182" t="str">
        <f>+'004'!G287</f>
        <v>****  5000     Gastos y Otras Pérdidas</v>
      </c>
      <c r="C288" s="184">
        <f>+'004'!H287</f>
        <v>1087683114.01</v>
      </c>
      <c r="D288" s="184">
        <f>+'004'!I287</f>
        <v>113904547.11</v>
      </c>
      <c r="E288" s="184">
        <f>+'004'!J287</f>
        <v>-1241920.02</v>
      </c>
      <c r="F288" s="184">
        <f>+'004'!K287</f>
        <v>1200345741.0999999</v>
      </c>
      <c r="G288" s="184">
        <f>+'004'!L287</f>
        <v>112662627.09</v>
      </c>
    </row>
    <row r="289" spans="1:7" ht="15" x14ac:dyDescent="0.25">
      <c r="A289" s="167" t="str">
        <f t="shared" si="4"/>
        <v>5100</v>
      </c>
      <c r="B289" s="182" t="str">
        <f>+'004'!G288</f>
        <v>***   5100     Gastos de Funcionamiento</v>
      </c>
      <c r="C289" s="184">
        <f>+'004'!H288</f>
        <v>990510125.72000003</v>
      </c>
      <c r="D289" s="184">
        <f>+'004'!I288</f>
        <v>104152246.83</v>
      </c>
      <c r="E289" s="184">
        <f>+'004'!J288</f>
        <v>-1220864.8999999999</v>
      </c>
      <c r="F289" s="184">
        <f>+'004'!K288</f>
        <v>1093441507.6500001</v>
      </c>
      <c r="G289" s="184">
        <f>+'004'!L288</f>
        <v>102931381.93000001</v>
      </c>
    </row>
    <row r="290" spans="1:7" ht="15" x14ac:dyDescent="0.25">
      <c r="A290" s="167" t="str">
        <f t="shared" si="4"/>
        <v>5110</v>
      </c>
      <c r="B290" s="182" t="str">
        <f>+'004'!G289</f>
        <v>**    5110     Servicios Personales</v>
      </c>
      <c r="C290" s="184">
        <f>+'004'!H289</f>
        <v>843554912.19000006</v>
      </c>
      <c r="D290" s="184">
        <f>+'004'!I289</f>
        <v>83612588.120000005</v>
      </c>
      <c r="E290" s="184">
        <f>+'004'!J289</f>
        <v>-1016185.29</v>
      </c>
      <c r="F290" s="184">
        <f>+'004'!K289</f>
        <v>926151315.01999998</v>
      </c>
      <c r="G290" s="184">
        <f>+'004'!L289</f>
        <v>82596402.829999998</v>
      </c>
    </row>
    <row r="291" spans="1:7" ht="15" x14ac:dyDescent="0.25">
      <c r="A291" s="167" t="str">
        <f t="shared" si="4"/>
        <v>5111</v>
      </c>
      <c r="B291" s="182" t="str">
        <f>+'004'!G290</f>
        <v>*     5111     Rem. al Pers. de carácter Perm</v>
      </c>
      <c r="C291" s="184">
        <f>+'004'!H290</f>
        <v>242071725.49000001</v>
      </c>
      <c r="D291" s="184">
        <f>+'004'!I290</f>
        <v>24233190.829999998</v>
      </c>
      <c r="E291" s="184">
        <f>+'004'!J290</f>
        <v>-6537.14</v>
      </c>
      <c r="F291" s="184">
        <f>+'004'!K290</f>
        <v>266298379.18000001</v>
      </c>
      <c r="G291" s="184">
        <f>+'004'!L290</f>
        <v>24226653.690000001</v>
      </c>
    </row>
    <row r="292" spans="1:7" ht="15" x14ac:dyDescent="0.25">
      <c r="A292" s="167" t="str">
        <f t="shared" si="4"/>
        <v>5111001131</v>
      </c>
      <c r="B292" s="182" t="str">
        <f>+'004'!G291</f>
        <v xml:space="preserve">      5111001131  SUELDO BASE AL PERSO</v>
      </c>
      <c r="C292" s="184">
        <f>+'004'!H291</f>
        <v>242071725.49000001</v>
      </c>
      <c r="D292" s="184">
        <f>+'004'!I291</f>
        <v>24233190.829999998</v>
      </c>
      <c r="E292" s="184">
        <f>+'004'!J291</f>
        <v>-6537.14</v>
      </c>
      <c r="F292" s="184">
        <f>+'004'!K291</f>
        <v>266298379.18000001</v>
      </c>
      <c r="G292" s="184">
        <f>+'004'!L291</f>
        <v>24226653.690000001</v>
      </c>
    </row>
    <row r="293" spans="1:7" ht="15" x14ac:dyDescent="0.25">
      <c r="A293" s="167" t="str">
        <f t="shared" si="4"/>
        <v>5112</v>
      </c>
      <c r="B293" s="182" t="str">
        <f>+'004'!G292</f>
        <v>*     5112     Rem. al Pers. de carácter Tran</v>
      </c>
      <c r="C293" s="184">
        <f>+'004'!H292</f>
        <v>19885308.739999998</v>
      </c>
      <c r="D293" s="184">
        <f>+'004'!I292</f>
        <v>1886266.01</v>
      </c>
      <c r="E293" s="184">
        <f>+'004'!J292</f>
        <v>-24086.87</v>
      </c>
      <c r="F293" s="184">
        <f>+'004'!K292</f>
        <v>21747487.879999999</v>
      </c>
      <c r="G293" s="184">
        <f>+'004'!L292</f>
        <v>1862179.14</v>
      </c>
    </row>
    <row r="294" spans="1:7" ht="15" x14ac:dyDescent="0.25">
      <c r="A294" s="167" t="str">
        <f t="shared" si="4"/>
        <v>5112001211</v>
      </c>
      <c r="B294" s="182" t="str">
        <f>+'004'!G293</f>
        <v xml:space="preserve">      5112001211  HONORARIOS ASIMILABL</v>
      </c>
      <c r="C294" s="184">
        <f>+'004'!H293</f>
        <v>4342550.59</v>
      </c>
      <c r="D294" s="184">
        <f>+'004'!I293</f>
        <v>449254.7</v>
      </c>
      <c r="E294" s="184">
        <f>+'004'!J293</f>
        <v>-4266.46</v>
      </c>
      <c r="F294" s="184">
        <f>+'004'!K293</f>
        <v>4787538.83</v>
      </c>
      <c r="G294" s="184">
        <f>+'004'!L293</f>
        <v>444988.24</v>
      </c>
    </row>
    <row r="295" spans="1:7" ht="15" x14ac:dyDescent="0.25">
      <c r="A295" s="167" t="str">
        <f t="shared" si="4"/>
        <v>5112001221</v>
      </c>
      <c r="B295" s="182" t="str">
        <f>+'004'!G294</f>
        <v xml:space="preserve">      5112001221  SALARIOS POR SERVICI</v>
      </c>
      <c r="C295" s="184">
        <f>+'004'!H294</f>
        <v>66465.66</v>
      </c>
      <c r="D295" s="184">
        <f>+'004'!I294</f>
        <v>22155.22</v>
      </c>
      <c r="E295" s="184">
        <f>+'004'!J294</f>
        <v>0</v>
      </c>
      <c r="F295" s="184">
        <f>+'004'!K294</f>
        <v>88620.88</v>
      </c>
      <c r="G295" s="184">
        <f>+'004'!L294</f>
        <v>22155.22</v>
      </c>
    </row>
    <row r="296" spans="1:7" ht="15" x14ac:dyDescent="0.25">
      <c r="A296" s="167" t="str">
        <f t="shared" si="4"/>
        <v>5112001222</v>
      </c>
      <c r="B296" s="182" t="str">
        <f>+'004'!G295</f>
        <v xml:space="preserve">      5112001222  SALARIOS AL PERSONAL</v>
      </c>
      <c r="C296" s="184">
        <f>+'004'!H295</f>
        <v>15476292.49</v>
      </c>
      <c r="D296" s="184">
        <f>+'004'!I295</f>
        <v>1414856.09</v>
      </c>
      <c r="E296" s="184">
        <f>+'004'!J295</f>
        <v>-19820.41</v>
      </c>
      <c r="F296" s="184">
        <f>+'004'!K295</f>
        <v>16871328.170000002</v>
      </c>
      <c r="G296" s="184">
        <f>+'004'!L295</f>
        <v>1395035.68</v>
      </c>
    </row>
    <row r="297" spans="1:7" ht="15" x14ac:dyDescent="0.25">
      <c r="A297" s="167" t="str">
        <f t="shared" si="4"/>
        <v>5113</v>
      </c>
      <c r="B297" s="182" t="str">
        <f>+'004'!G296</f>
        <v>*     5113     Rem. Adicionales y Especiales</v>
      </c>
      <c r="C297" s="184">
        <f>+'004'!H296</f>
        <v>241377619.16999999</v>
      </c>
      <c r="D297" s="184">
        <f>+'004'!I296</f>
        <v>23338818.25</v>
      </c>
      <c r="E297" s="184">
        <f>+'004'!J296</f>
        <v>-139768.32000000001</v>
      </c>
      <c r="F297" s="184">
        <f>+'004'!K296</f>
        <v>264576669.09999999</v>
      </c>
      <c r="G297" s="184">
        <f>+'004'!L296</f>
        <v>23199049.93</v>
      </c>
    </row>
    <row r="298" spans="1:7" ht="15" x14ac:dyDescent="0.25">
      <c r="A298" s="167" t="str">
        <f t="shared" si="4"/>
        <v>5113001311</v>
      </c>
      <c r="B298" s="182" t="str">
        <f>+'004'!G297</f>
        <v xml:space="preserve">      5113001311  PRIMA POR A#OS DE SE</v>
      </c>
      <c r="C298" s="184">
        <f>+'004'!H297</f>
        <v>713766.68</v>
      </c>
      <c r="D298" s="184">
        <f>+'004'!I297</f>
        <v>72027.03</v>
      </c>
      <c r="E298" s="184">
        <f>+'004'!J297</f>
        <v>0</v>
      </c>
      <c r="F298" s="184">
        <f>+'004'!K297</f>
        <v>785793.71</v>
      </c>
      <c r="G298" s="184">
        <f>+'004'!L297</f>
        <v>72027.03</v>
      </c>
    </row>
    <row r="299" spans="1:7" ht="15" x14ac:dyDescent="0.25">
      <c r="A299" s="167" t="str">
        <f t="shared" si="4"/>
        <v>5113001321</v>
      </c>
      <c r="B299" s="182" t="str">
        <f>+'004'!G298</f>
        <v xml:space="preserve">      5113001321  PRIMA VACACIONAL Y D</v>
      </c>
      <c r="C299" s="184">
        <f>+'004'!H298</f>
        <v>11940406.98</v>
      </c>
      <c r="D299" s="184">
        <f>+'004'!I298</f>
        <v>44138.05</v>
      </c>
      <c r="E299" s="184">
        <f>+'004'!J298</f>
        <v>-13404.14</v>
      </c>
      <c r="F299" s="184">
        <f>+'004'!K298</f>
        <v>11971140.890000001</v>
      </c>
      <c r="G299" s="184">
        <f>+'004'!L298</f>
        <v>30733.91</v>
      </c>
    </row>
    <row r="300" spans="1:7" ht="15" x14ac:dyDescent="0.25">
      <c r="A300" s="167" t="str">
        <f t="shared" si="4"/>
        <v>5113001322</v>
      </c>
      <c r="B300" s="182" t="str">
        <f>+'004'!G299</f>
        <v xml:space="preserve">      5113001322  GRATIFICACION DE FIN DE ANO</v>
      </c>
      <c r="C300" s="184">
        <f>+'004'!H299</f>
        <v>1013985.32</v>
      </c>
      <c r="D300" s="184">
        <f>+'004'!I299</f>
        <v>406389.62</v>
      </c>
      <c r="E300" s="184">
        <f>+'004'!J299</f>
        <v>-121702.82</v>
      </c>
      <c r="F300" s="184">
        <f>+'004'!K299</f>
        <v>1298672.1200000001</v>
      </c>
      <c r="G300" s="184">
        <f>+'004'!L299</f>
        <v>284686.8</v>
      </c>
    </row>
    <row r="301" spans="1:7" ht="15" x14ac:dyDescent="0.25">
      <c r="A301" s="167" t="str">
        <f t="shared" si="4"/>
        <v>5113001341</v>
      </c>
      <c r="B301" s="182" t="str">
        <f>+'004'!G300</f>
        <v xml:space="preserve">      5113001341  RETRIBUCIONES POR AC</v>
      </c>
      <c r="C301" s="184">
        <f>+'004'!H300</f>
        <v>1655245.65</v>
      </c>
      <c r="D301" s="184">
        <f>+'004'!I300</f>
        <v>294629.84000000003</v>
      </c>
      <c r="E301" s="184">
        <f>+'004'!J300</f>
        <v>0</v>
      </c>
      <c r="F301" s="184">
        <f>+'004'!K300</f>
        <v>1949875.49</v>
      </c>
      <c r="G301" s="184">
        <f>+'004'!L300</f>
        <v>294629.84000000003</v>
      </c>
    </row>
    <row r="302" spans="1:7" ht="15" x14ac:dyDescent="0.25">
      <c r="A302" s="167" t="str">
        <f t="shared" si="4"/>
        <v>5113001342</v>
      </c>
      <c r="B302" s="182" t="str">
        <f>+'004'!G301</f>
        <v xml:space="preserve">      5113001342  AYUDA POR SERVICIOS</v>
      </c>
      <c r="C302" s="184">
        <f>+'004'!H301</f>
        <v>52538510.909999996</v>
      </c>
      <c r="D302" s="184">
        <f>+'004'!I301</f>
        <v>5236016.91</v>
      </c>
      <c r="E302" s="184">
        <f>+'004'!J301</f>
        <v>-1159.43</v>
      </c>
      <c r="F302" s="184">
        <f>+'004'!K301</f>
        <v>57773368.390000001</v>
      </c>
      <c r="G302" s="184">
        <f>+'004'!L301</f>
        <v>5234857.4800000004</v>
      </c>
    </row>
    <row r="303" spans="1:7" ht="15" x14ac:dyDescent="0.25">
      <c r="A303" s="167" t="str">
        <f t="shared" si="4"/>
        <v>5113001343</v>
      </c>
      <c r="B303" s="182" t="str">
        <f>+'004'!G302</f>
        <v xml:space="preserve">      5113001343  GRATIFICACION QUINCENAL</v>
      </c>
      <c r="C303" s="184">
        <f>+'004'!H302</f>
        <v>173515703.63</v>
      </c>
      <c r="D303" s="184">
        <f>+'004'!I302</f>
        <v>17285616.800000001</v>
      </c>
      <c r="E303" s="184">
        <f>+'004'!J302</f>
        <v>-3501.93</v>
      </c>
      <c r="F303" s="184">
        <f>+'004'!K302</f>
        <v>190797818.5</v>
      </c>
      <c r="G303" s="184">
        <f>+'004'!L302</f>
        <v>17282114.870000001</v>
      </c>
    </row>
    <row r="304" spans="1:7" ht="15" x14ac:dyDescent="0.25">
      <c r="A304" s="167" t="str">
        <f t="shared" si="4"/>
        <v>5114</v>
      </c>
      <c r="B304" s="182" t="str">
        <f>+'004'!G303</f>
        <v>*     5114     Seguridad Social</v>
      </c>
      <c r="C304" s="184">
        <f>+'004'!H303</f>
        <v>70154056.859999999</v>
      </c>
      <c r="D304" s="184">
        <f>+'004'!I303</f>
        <v>7180790.1799999997</v>
      </c>
      <c r="E304" s="184">
        <f>+'004'!J303</f>
        <v>-1124.31</v>
      </c>
      <c r="F304" s="184">
        <f>+'004'!K303</f>
        <v>77333722.730000004</v>
      </c>
      <c r="G304" s="184">
        <f>+'004'!L303</f>
        <v>7179665.8700000001</v>
      </c>
    </row>
    <row r="305" spans="1:7" ht="15" x14ac:dyDescent="0.25">
      <c r="A305" s="167" t="str">
        <f t="shared" si="4"/>
        <v>5114001411</v>
      </c>
      <c r="B305" s="182" t="str">
        <f>+'004'!G304</f>
        <v xml:space="preserve">      5114001411  CUOTAS AL ISSSTE</v>
      </c>
      <c r="C305" s="184">
        <f>+'004'!H304</f>
        <v>16916286.25</v>
      </c>
      <c r="D305" s="184">
        <f>+'004'!I304</f>
        <v>1697180.53</v>
      </c>
      <c r="E305" s="184">
        <f>+'004'!J304</f>
        <v>-502.76</v>
      </c>
      <c r="F305" s="184">
        <f>+'004'!K304</f>
        <v>18612964.02</v>
      </c>
      <c r="G305" s="184">
        <f>+'004'!L304</f>
        <v>1696677.77</v>
      </c>
    </row>
    <row r="306" spans="1:7" ht="15" x14ac:dyDescent="0.25">
      <c r="A306" s="167" t="str">
        <f t="shared" si="4"/>
        <v>5114001412</v>
      </c>
      <c r="B306" s="182" t="str">
        <f>+'004'!G305</f>
        <v xml:space="preserve">      5114001412  APORTACIONES AL ISSEG</v>
      </c>
      <c r="C306" s="184">
        <f>+'004'!H305</f>
        <v>52129597.009999998</v>
      </c>
      <c r="D306" s="184">
        <f>+'004'!I305</f>
        <v>5207929.62</v>
      </c>
      <c r="E306" s="184">
        <f>+'004'!J305</f>
        <v>-621.54999999999995</v>
      </c>
      <c r="F306" s="184">
        <f>+'004'!K305</f>
        <v>57336905.079999998</v>
      </c>
      <c r="G306" s="184">
        <f>+'004'!L305</f>
        <v>5207308.07</v>
      </c>
    </row>
    <row r="307" spans="1:7" ht="15" x14ac:dyDescent="0.25">
      <c r="A307" s="167" t="str">
        <f t="shared" si="4"/>
        <v>5114001413</v>
      </c>
      <c r="B307" s="182" t="str">
        <f>+'004'!G306</f>
        <v xml:space="preserve">      5114001413  PLAN DE PERMANENCIA</v>
      </c>
      <c r="C307" s="184">
        <f>+'004'!H306</f>
        <v>602720.12</v>
      </c>
      <c r="D307" s="184">
        <f>+'004'!I306</f>
        <v>56395.3</v>
      </c>
      <c r="E307" s="184">
        <f>+'004'!J306</f>
        <v>0</v>
      </c>
      <c r="F307" s="184">
        <f>+'004'!K306</f>
        <v>659115.42000000004</v>
      </c>
      <c r="G307" s="184">
        <f>+'004'!L306</f>
        <v>56395.3</v>
      </c>
    </row>
    <row r="308" spans="1:7" ht="15" x14ac:dyDescent="0.25">
      <c r="A308" s="167" t="str">
        <f t="shared" si="4"/>
        <v>5114001441</v>
      </c>
      <c r="B308" s="182" t="str">
        <f>+'004'!G307</f>
        <v xml:space="preserve">      5114001441  APORTACIONES PARA SEGUROS.</v>
      </c>
      <c r="C308" s="184">
        <f>+'004'!H307</f>
        <v>505453.48</v>
      </c>
      <c r="D308" s="184">
        <f>+'004'!I307</f>
        <v>219284.73</v>
      </c>
      <c r="E308" s="184">
        <f>+'004'!J307</f>
        <v>0</v>
      </c>
      <c r="F308" s="184">
        <f>+'004'!K307</f>
        <v>724738.21</v>
      </c>
      <c r="G308" s="184">
        <f>+'004'!L307</f>
        <v>219284.73</v>
      </c>
    </row>
    <row r="309" spans="1:7" ht="15" x14ac:dyDescent="0.25">
      <c r="A309" s="167" t="str">
        <f t="shared" si="4"/>
        <v>5115</v>
      </c>
      <c r="B309" s="182" t="str">
        <f>+'004'!G308</f>
        <v>*     5115     Otras Prestaciones Soc. y Ec.</v>
      </c>
      <c r="C309" s="184">
        <f>+'004'!H308</f>
        <v>255765177.56</v>
      </c>
      <c r="D309" s="184">
        <f>+'004'!I308</f>
        <v>26957540.16</v>
      </c>
      <c r="E309" s="184">
        <f>+'004'!J308</f>
        <v>-844668.65</v>
      </c>
      <c r="F309" s="184">
        <f>+'004'!K308</f>
        <v>281878049.06999999</v>
      </c>
      <c r="G309" s="184">
        <f>+'004'!L308</f>
        <v>26112871.510000002</v>
      </c>
    </row>
    <row r="310" spans="1:7" ht="15" x14ac:dyDescent="0.25">
      <c r="A310" s="167" t="str">
        <f t="shared" si="4"/>
        <v>5115001532</v>
      </c>
      <c r="B310" s="182" t="str">
        <f>+'004'!G309</f>
        <v xml:space="preserve">      5115001532  PAGO PERSONAL JUBILA</v>
      </c>
      <c r="C310" s="184">
        <f>+'004'!H309</f>
        <v>4113063.7</v>
      </c>
      <c r="D310" s="184">
        <f>+'004'!I309</f>
        <v>443609.8</v>
      </c>
      <c r="E310" s="184">
        <f>+'004'!J309</f>
        <v>0</v>
      </c>
      <c r="F310" s="184">
        <f>+'004'!K309</f>
        <v>4556673.5</v>
      </c>
      <c r="G310" s="184">
        <f>+'004'!L309</f>
        <v>443609.8</v>
      </c>
    </row>
    <row r="311" spans="1:7" ht="15" x14ac:dyDescent="0.25">
      <c r="A311" s="167" t="str">
        <f t="shared" si="4"/>
        <v>5115001533</v>
      </c>
      <c r="B311" s="182" t="str">
        <f>+'004'!G310</f>
        <v xml:space="preserve">      5115001533  PRESTACIONES DE RETIRO</v>
      </c>
      <c r="C311" s="184">
        <f>+'004'!H310</f>
        <v>3073257.09</v>
      </c>
      <c r="D311" s="184">
        <f>+'004'!I310</f>
        <v>1457354.99</v>
      </c>
      <c r="E311" s="184">
        <f>+'004'!J310</f>
        <v>-838113.07</v>
      </c>
      <c r="F311" s="184">
        <f>+'004'!K310</f>
        <v>3692499.01</v>
      </c>
      <c r="G311" s="184">
        <f>+'004'!L310</f>
        <v>619241.92000000004</v>
      </c>
    </row>
    <row r="312" spans="1:7" ht="15" x14ac:dyDescent="0.25">
      <c r="A312" s="167" t="str">
        <f t="shared" si="4"/>
        <v>5115001541</v>
      </c>
      <c r="B312" s="182" t="str">
        <f>+'004'!G311</f>
        <v xml:space="preserve">      5115001541  PRESTACIONES CONTRACTUALES</v>
      </c>
      <c r="C312" s="184">
        <f>+'004'!H311</f>
        <v>141354687.66999999</v>
      </c>
      <c r="D312" s="184">
        <f>+'004'!I311</f>
        <v>14134398.119999999</v>
      </c>
      <c r="E312" s="184">
        <f>+'004'!J311</f>
        <v>-3470.72</v>
      </c>
      <c r="F312" s="184">
        <f>+'004'!K311</f>
        <v>155485615.06999999</v>
      </c>
      <c r="G312" s="184">
        <f>+'004'!L311</f>
        <v>14130927.4</v>
      </c>
    </row>
    <row r="313" spans="1:7" ht="15" x14ac:dyDescent="0.25">
      <c r="A313" s="167" t="str">
        <f t="shared" si="4"/>
        <v>5115001591</v>
      </c>
      <c r="B313" s="182" t="str">
        <f>+'004'!G312</f>
        <v xml:space="preserve">      5115001591  PREVISION SOCIAL</v>
      </c>
      <c r="C313" s="184">
        <f>+'004'!H312</f>
        <v>102688051.59999999</v>
      </c>
      <c r="D313" s="184">
        <f>+'004'!I312</f>
        <v>10318827.25</v>
      </c>
      <c r="E313" s="184">
        <f>+'004'!J312</f>
        <v>-3084.86</v>
      </c>
      <c r="F313" s="184">
        <f>+'004'!K312</f>
        <v>113003793.98999999</v>
      </c>
      <c r="G313" s="184">
        <f>+'004'!L312</f>
        <v>10315742.390000001</v>
      </c>
    </row>
    <row r="314" spans="1:7" ht="15" x14ac:dyDescent="0.25">
      <c r="A314" s="167" t="str">
        <f t="shared" si="4"/>
        <v>5115001592</v>
      </c>
      <c r="B314" s="182" t="str">
        <f>+'004'!G313</f>
        <v xml:space="preserve">      5115001592  BECAS P HIJOS TRABAJ</v>
      </c>
      <c r="C314" s="184">
        <f>+'004'!H313</f>
        <v>4536117.5</v>
      </c>
      <c r="D314" s="184">
        <f>+'004'!I313</f>
        <v>603350</v>
      </c>
      <c r="E314" s="184">
        <f>+'004'!J313</f>
        <v>0</v>
      </c>
      <c r="F314" s="184">
        <f>+'004'!K313</f>
        <v>5139467.5</v>
      </c>
      <c r="G314" s="184">
        <f>+'004'!L313</f>
        <v>603350</v>
      </c>
    </row>
    <row r="315" spans="1:7" ht="15" x14ac:dyDescent="0.25">
      <c r="A315" s="167" t="str">
        <f t="shared" si="4"/>
        <v>5116</v>
      </c>
      <c r="B315" s="182" t="str">
        <f>+'004'!G314</f>
        <v>*     5116     Pago de estímulos</v>
      </c>
      <c r="C315" s="184">
        <f>+'004'!H314</f>
        <v>14301024.369999999</v>
      </c>
      <c r="D315" s="184">
        <f>+'004'!I314</f>
        <v>15982.69</v>
      </c>
      <c r="E315" s="184">
        <f>+'004'!J314</f>
        <v>0</v>
      </c>
      <c r="F315" s="184">
        <f>+'004'!K314</f>
        <v>14317007.060000001</v>
      </c>
      <c r="G315" s="184">
        <f>+'004'!L314</f>
        <v>15982.69</v>
      </c>
    </row>
    <row r="316" spans="1:7" ht="15" x14ac:dyDescent="0.25">
      <c r="A316" s="167" t="str">
        <f t="shared" si="4"/>
        <v>5116001711</v>
      </c>
      <c r="B316" s="182" t="str">
        <f>+'004'!G315</f>
        <v xml:space="preserve">      5116001711  ESTIMULOS AL PERSONAL</v>
      </c>
      <c r="C316" s="184">
        <f>+'004'!H315</f>
        <v>0</v>
      </c>
      <c r="D316" s="184">
        <f>+'004'!I315</f>
        <v>0</v>
      </c>
      <c r="E316" s="184">
        <f>+'004'!J315</f>
        <v>0</v>
      </c>
      <c r="F316" s="184">
        <f>+'004'!K315</f>
        <v>0</v>
      </c>
      <c r="G316" s="184">
        <f>+'004'!L315</f>
        <v>0</v>
      </c>
    </row>
    <row r="317" spans="1:7" ht="15" x14ac:dyDescent="0.25">
      <c r="A317" s="167" t="str">
        <f t="shared" si="4"/>
        <v>5116001712</v>
      </c>
      <c r="B317" s="182" t="str">
        <f>+'004'!G316</f>
        <v xml:space="preserve">      5116001712  ESTIMULOS POR EL DIA</v>
      </c>
      <c r="C317" s="184">
        <f>+'004'!H316</f>
        <v>14301024.369999999</v>
      </c>
      <c r="D317" s="184">
        <f>+'004'!I316</f>
        <v>15982.69</v>
      </c>
      <c r="E317" s="184">
        <f>+'004'!J316</f>
        <v>0</v>
      </c>
      <c r="F317" s="184">
        <f>+'004'!K316</f>
        <v>14317007.060000001</v>
      </c>
      <c r="G317" s="184">
        <f>+'004'!L316</f>
        <v>15982.69</v>
      </c>
    </row>
    <row r="318" spans="1:7" ht="15" x14ac:dyDescent="0.25">
      <c r="A318" s="167" t="str">
        <f t="shared" si="4"/>
        <v>5120</v>
      </c>
      <c r="B318" s="182" t="str">
        <f>+'004'!G317</f>
        <v>**    5120     Materiales y Suministros</v>
      </c>
      <c r="C318" s="184">
        <f>+'004'!H317</f>
        <v>31531289.09</v>
      </c>
      <c r="D318" s="184">
        <f>+'004'!I317</f>
        <v>3923006.48</v>
      </c>
      <c r="E318" s="184">
        <f>+'004'!J317</f>
        <v>-8527.83</v>
      </c>
      <c r="F318" s="184">
        <f>+'004'!K317</f>
        <v>35445767.740000002</v>
      </c>
      <c r="G318" s="184">
        <f>+'004'!L317</f>
        <v>3914478.65</v>
      </c>
    </row>
    <row r="319" spans="1:7" ht="15" x14ac:dyDescent="0.25">
      <c r="A319" s="167" t="str">
        <f t="shared" si="4"/>
        <v>5121</v>
      </c>
      <c r="B319" s="182" t="str">
        <f>+'004'!G318</f>
        <v>*     5121     Materiales de Administración</v>
      </c>
      <c r="C319" s="184">
        <f>+'004'!H318</f>
        <v>13179973.9</v>
      </c>
      <c r="D319" s="184">
        <f>+'004'!I318</f>
        <v>1594590.38</v>
      </c>
      <c r="E319" s="184">
        <f>+'004'!J318</f>
        <v>-286.10000000000002</v>
      </c>
      <c r="F319" s="184">
        <f>+'004'!K318</f>
        <v>14774278.18</v>
      </c>
      <c r="G319" s="184">
        <f>+'004'!L318</f>
        <v>1594304.28</v>
      </c>
    </row>
    <row r="320" spans="1:7" ht="15" x14ac:dyDescent="0.25">
      <c r="A320" s="167" t="str">
        <f t="shared" si="4"/>
        <v>5121002111</v>
      </c>
      <c r="B320" s="182" t="str">
        <f>+'004'!G319</f>
        <v xml:space="preserve">      5121002111  MATERIALES, UTILES Y</v>
      </c>
      <c r="C320" s="184">
        <f>+'004'!H319</f>
        <v>3067040.29</v>
      </c>
      <c r="D320" s="184">
        <f>+'004'!I319</f>
        <v>341030.49</v>
      </c>
      <c r="E320" s="184">
        <f>+'004'!J319</f>
        <v>0</v>
      </c>
      <c r="F320" s="184">
        <f>+'004'!K319</f>
        <v>3408070.78</v>
      </c>
      <c r="G320" s="184">
        <f>+'004'!L319</f>
        <v>341030.49</v>
      </c>
    </row>
    <row r="321" spans="1:7" ht="15" x14ac:dyDescent="0.25">
      <c r="A321" s="167" t="str">
        <f t="shared" si="4"/>
        <v>5121002121</v>
      </c>
      <c r="B321" s="182" t="str">
        <f>+'004'!G320</f>
        <v xml:space="preserve">      5121002121  MATERIALES Y UTILES</v>
      </c>
      <c r="C321" s="184">
        <f>+'004'!H320</f>
        <v>3495208.4</v>
      </c>
      <c r="D321" s="184">
        <f>+'004'!I320</f>
        <v>411831.79</v>
      </c>
      <c r="E321" s="184">
        <f>+'004'!J320</f>
        <v>0</v>
      </c>
      <c r="F321" s="184">
        <f>+'004'!K320</f>
        <v>3907040.19</v>
      </c>
      <c r="G321" s="184">
        <f>+'004'!L320</f>
        <v>411831.79</v>
      </c>
    </row>
    <row r="322" spans="1:7" ht="15" x14ac:dyDescent="0.25">
      <c r="A322" s="167" t="str">
        <f t="shared" si="4"/>
        <v>5121002141</v>
      </c>
      <c r="B322" s="182" t="str">
        <f>+'004'!G321</f>
        <v xml:space="preserve">      5121002141  MATERIALES, UTILES Y</v>
      </c>
      <c r="C322" s="184">
        <f>+'004'!H321</f>
        <v>5262901.92</v>
      </c>
      <c r="D322" s="184">
        <f>+'004'!I321</f>
        <v>675826.78</v>
      </c>
      <c r="E322" s="184">
        <f>+'004'!J321</f>
        <v>0</v>
      </c>
      <c r="F322" s="184">
        <f>+'004'!K321</f>
        <v>5938728.7000000002</v>
      </c>
      <c r="G322" s="184">
        <f>+'004'!L321</f>
        <v>675826.78</v>
      </c>
    </row>
    <row r="323" spans="1:7" ht="15" x14ac:dyDescent="0.25">
      <c r="A323" s="167" t="str">
        <f t="shared" ref="A323:A386" si="5">IF(LEFT(B323,1)=" ",MID(B323,7,10),MID(B323,7,4))</f>
        <v>5121002151</v>
      </c>
      <c r="B323" s="182" t="str">
        <f>+'004'!G322</f>
        <v xml:space="preserve">      5121002151  MATERIAL IMPRESO E I</v>
      </c>
      <c r="C323" s="184">
        <f>+'004'!H322</f>
        <v>251807.62</v>
      </c>
      <c r="D323" s="184">
        <f>+'004'!I322</f>
        <v>34100.410000000003</v>
      </c>
      <c r="E323" s="184">
        <f>+'004'!J322</f>
        <v>0</v>
      </c>
      <c r="F323" s="184">
        <f>+'004'!K322</f>
        <v>285908.03000000003</v>
      </c>
      <c r="G323" s="184">
        <f>+'004'!L322</f>
        <v>34100.410000000003</v>
      </c>
    </row>
    <row r="324" spans="1:7" ht="15" x14ac:dyDescent="0.25">
      <c r="A324" s="167" t="str">
        <f t="shared" si="5"/>
        <v>5121002161</v>
      </c>
      <c r="B324" s="182" t="str">
        <f>+'004'!G323</f>
        <v xml:space="preserve">      5121002161  MATERIAL DE LIMPIEZA</v>
      </c>
      <c r="C324" s="184">
        <f>+'004'!H323</f>
        <v>1103015.67</v>
      </c>
      <c r="D324" s="184">
        <f>+'004'!I323</f>
        <v>131800.91</v>
      </c>
      <c r="E324" s="184">
        <f>+'004'!J323</f>
        <v>-286.10000000000002</v>
      </c>
      <c r="F324" s="184">
        <f>+'004'!K323</f>
        <v>1234530.48</v>
      </c>
      <c r="G324" s="184">
        <f>+'004'!L323</f>
        <v>131514.81</v>
      </c>
    </row>
    <row r="325" spans="1:7" ht="15" x14ac:dyDescent="0.25">
      <c r="A325" s="167" t="str">
        <f t="shared" si="5"/>
        <v>5122</v>
      </c>
      <c r="B325" s="182" t="str">
        <f>+'004'!G324</f>
        <v>*     5122     Alimentos y Utensilios</v>
      </c>
      <c r="C325" s="184">
        <f>+'004'!H324</f>
        <v>3682225.56</v>
      </c>
      <c r="D325" s="184">
        <f>+'004'!I324</f>
        <v>359064.16</v>
      </c>
      <c r="E325" s="184">
        <f>+'004'!J324</f>
        <v>-6254.3</v>
      </c>
      <c r="F325" s="184">
        <f>+'004'!K324</f>
        <v>4035035.42</v>
      </c>
      <c r="G325" s="184">
        <f>+'004'!L324</f>
        <v>352809.86</v>
      </c>
    </row>
    <row r="326" spans="1:7" ht="15" x14ac:dyDescent="0.25">
      <c r="A326" s="167" t="str">
        <f t="shared" si="5"/>
        <v>5122002211</v>
      </c>
      <c r="B326" s="182" t="str">
        <f>+'004'!G325</f>
        <v xml:space="preserve">      5122002211  PRODUCTOS ALIMENTICI</v>
      </c>
      <c r="C326" s="184">
        <f>+'004'!H325</f>
        <v>3682225.56</v>
      </c>
      <c r="D326" s="184">
        <f>+'004'!I325</f>
        <v>359064.16</v>
      </c>
      <c r="E326" s="184">
        <f>+'004'!J325</f>
        <v>-6254.3</v>
      </c>
      <c r="F326" s="184">
        <f>+'004'!K325</f>
        <v>4035035.42</v>
      </c>
      <c r="G326" s="184">
        <f>+'004'!L325</f>
        <v>352809.86</v>
      </c>
    </row>
    <row r="327" spans="1:7" ht="15" x14ac:dyDescent="0.25">
      <c r="A327" s="167" t="str">
        <f t="shared" si="5"/>
        <v>5124</v>
      </c>
      <c r="B327" s="182" t="str">
        <f>+'004'!G326</f>
        <v>*     5124     Mat. y Art. de Construcción</v>
      </c>
      <c r="C327" s="184">
        <f>+'004'!H326</f>
        <v>2260608.16</v>
      </c>
      <c r="D327" s="184">
        <f>+'004'!I326</f>
        <v>418780.76</v>
      </c>
      <c r="E327" s="184">
        <f>+'004'!J326</f>
        <v>-487.2</v>
      </c>
      <c r="F327" s="184">
        <f>+'004'!K326</f>
        <v>2678901.7200000002</v>
      </c>
      <c r="G327" s="184">
        <f>+'004'!L326</f>
        <v>418293.56</v>
      </c>
    </row>
    <row r="328" spans="1:7" ht="15" x14ac:dyDescent="0.25">
      <c r="A328" s="167" t="str">
        <f t="shared" si="5"/>
        <v>5124002461</v>
      </c>
      <c r="B328" s="182" t="str">
        <f>+'004'!G327</f>
        <v xml:space="preserve">      5124002461  MATERIAL ELECTRICO Y</v>
      </c>
      <c r="C328" s="184">
        <f>+'004'!H327</f>
        <v>470708.46</v>
      </c>
      <c r="D328" s="184">
        <f>+'004'!I327</f>
        <v>63120.31</v>
      </c>
      <c r="E328" s="184">
        <f>+'004'!J327</f>
        <v>0</v>
      </c>
      <c r="F328" s="184">
        <f>+'004'!K327</f>
        <v>533828.77</v>
      </c>
      <c r="G328" s="184">
        <f>+'004'!L327</f>
        <v>63120.31</v>
      </c>
    </row>
    <row r="329" spans="1:7" ht="15" x14ac:dyDescent="0.25">
      <c r="A329" s="167" t="str">
        <f t="shared" si="5"/>
        <v>5124002481</v>
      </c>
      <c r="B329" s="182" t="str">
        <f>+'004'!G328</f>
        <v xml:space="preserve">      5124002481  MATERIALES COMPLEMENTARIOS</v>
      </c>
      <c r="C329" s="184">
        <f>+'004'!H328</f>
        <v>1789899.7</v>
      </c>
      <c r="D329" s="184">
        <f>+'004'!I328</f>
        <v>355660.45</v>
      </c>
      <c r="E329" s="184">
        <f>+'004'!J328</f>
        <v>-487.2</v>
      </c>
      <c r="F329" s="184">
        <f>+'004'!K328</f>
        <v>2145072.9500000002</v>
      </c>
      <c r="G329" s="184">
        <f>+'004'!L328</f>
        <v>355173.25</v>
      </c>
    </row>
    <row r="330" spans="1:7" ht="15" x14ac:dyDescent="0.25">
      <c r="A330" s="167" t="str">
        <f t="shared" si="5"/>
        <v>5125</v>
      </c>
      <c r="B330" s="182" t="str">
        <f>+'004'!G329</f>
        <v>*     5125     Productos Químicos, Farm</v>
      </c>
      <c r="C330" s="184">
        <f>+'004'!H329</f>
        <v>108036.41</v>
      </c>
      <c r="D330" s="184">
        <f>+'004'!I329</f>
        <v>5125.8999999999996</v>
      </c>
      <c r="E330" s="184">
        <f>+'004'!J329</f>
        <v>0</v>
      </c>
      <c r="F330" s="184">
        <f>+'004'!K329</f>
        <v>113162.31</v>
      </c>
      <c r="G330" s="184">
        <f>+'004'!L329</f>
        <v>5125.8999999999996</v>
      </c>
    </row>
    <row r="331" spans="1:7" ht="15" x14ac:dyDescent="0.25">
      <c r="A331" s="167" t="str">
        <f t="shared" si="5"/>
        <v>5125002531</v>
      </c>
      <c r="B331" s="182" t="str">
        <f>+'004'!G330</f>
        <v xml:space="preserve">      5125002531  MEDICINAS</v>
      </c>
      <c r="C331" s="184">
        <f>+'004'!H330</f>
        <v>30534.17</v>
      </c>
      <c r="D331" s="184">
        <f>+'004'!I330</f>
        <v>2227.4</v>
      </c>
      <c r="E331" s="184">
        <f>+'004'!J330</f>
        <v>0</v>
      </c>
      <c r="F331" s="184">
        <f>+'004'!K330</f>
        <v>32761.57</v>
      </c>
      <c r="G331" s="184">
        <f>+'004'!L330</f>
        <v>2227.4</v>
      </c>
    </row>
    <row r="332" spans="1:7" ht="15" x14ac:dyDescent="0.25">
      <c r="A332" s="167" t="str">
        <f t="shared" si="5"/>
        <v>5125002541</v>
      </c>
      <c r="B332" s="182" t="str">
        <f>+'004'!G331</f>
        <v xml:space="preserve">      5125002541  SUMINISTROS MEDICOS</v>
      </c>
      <c r="C332" s="184">
        <f>+'004'!H331</f>
        <v>77502.240000000005</v>
      </c>
      <c r="D332" s="184">
        <f>+'004'!I331</f>
        <v>2898.5</v>
      </c>
      <c r="E332" s="184">
        <f>+'004'!J331</f>
        <v>0</v>
      </c>
      <c r="F332" s="184">
        <f>+'004'!K331</f>
        <v>80400.740000000005</v>
      </c>
      <c r="G332" s="184">
        <f>+'004'!L331</f>
        <v>2898.5</v>
      </c>
    </row>
    <row r="333" spans="1:7" ht="15" x14ac:dyDescent="0.25">
      <c r="A333" s="167" t="str">
        <f t="shared" si="5"/>
        <v>5126</v>
      </c>
      <c r="B333" s="182" t="str">
        <f>+'004'!G332</f>
        <v>*     5126     Combustibles, Lubricantes, Ad.</v>
      </c>
      <c r="C333" s="184">
        <f>+'004'!H332</f>
        <v>10641704.91</v>
      </c>
      <c r="D333" s="184">
        <f>+'004'!I332</f>
        <v>1392180.99</v>
      </c>
      <c r="E333" s="184">
        <f>+'004'!J332</f>
        <v>0</v>
      </c>
      <c r="F333" s="184">
        <f>+'004'!K332</f>
        <v>12033885.9</v>
      </c>
      <c r="G333" s="184">
        <f>+'004'!L332</f>
        <v>1392180.99</v>
      </c>
    </row>
    <row r="334" spans="1:7" ht="15" x14ac:dyDescent="0.25">
      <c r="A334" s="167" t="str">
        <f t="shared" si="5"/>
        <v>5126002611</v>
      </c>
      <c r="B334" s="182" t="str">
        <f>+'004'!G333</f>
        <v xml:space="preserve">      5126002611  COMBUSTIBLES, LUBRIC</v>
      </c>
      <c r="C334" s="184">
        <f>+'004'!H333</f>
        <v>10641704.91</v>
      </c>
      <c r="D334" s="184">
        <f>+'004'!I333</f>
        <v>1392180.99</v>
      </c>
      <c r="E334" s="184">
        <f>+'004'!J333</f>
        <v>0</v>
      </c>
      <c r="F334" s="184">
        <f>+'004'!K333</f>
        <v>12033885.9</v>
      </c>
      <c r="G334" s="184">
        <f>+'004'!L333</f>
        <v>1392180.99</v>
      </c>
    </row>
    <row r="335" spans="1:7" ht="15" x14ac:dyDescent="0.25">
      <c r="A335" s="167" t="str">
        <f t="shared" si="5"/>
        <v>5127</v>
      </c>
      <c r="B335" s="182" t="str">
        <f>+'004'!G334</f>
        <v>*     5127     Vestuario, Blancos, Prendas</v>
      </c>
      <c r="C335" s="184">
        <f>+'004'!H334</f>
        <v>857780.66</v>
      </c>
      <c r="D335" s="184">
        <f>+'004'!I334</f>
        <v>35084.620000000003</v>
      </c>
      <c r="E335" s="184">
        <f>+'004'!J334</f>
        <v>0</v>
      </c>
      <c r="F335" s="184">
        <f>+'004'!K334</f>
        <v>892865.28</v>
      </c>
      <c r="G335" s="184">
        <f>+'004'!L334</f>
        <v>35084.620000000003</v>
      </c>
    </row>
    <row r="336" spans="1:7" ht="15" x14ac:dyDescent="0.25">
      <c r="A336" s="167" t="str">
        <f t="shared" si="5"/>
        <v>5127002711</v>
      </c>
      <c r="B336" s="182" t="str">
        <f>+'004'!G335</f>
        <v xml:space="preserve">      5127002711  VESTUARIO Y UNIFORMES.</v>
      </c>
      <c r="C336" s="184">
        <f>+'004'!H335</f>
        <v>776942.83</v>
      </c>
      <c r="D336" s="184">
        <f>+'004'!I335</f>
        <v>33686.400000000001</v>
      </c>
      <c r="E336" s="184">
        <f>+'004'!J335</f>
        <v>0</v>
      </c>
      <c r="F336" s="184">
        <f>+'004'!K335</f>
        <v>810629.23</v>
      </c>
      <c r="G336" s="184">
        <f>+'004'!L335</f>
        <v>33686.400000000001</v>
      </c>
    </row>
    <row r="337" spans="1:7" ht="15" x14ac:dyDescent="0.25">
      <c r="A337" s="167" t="str">
        <f t="shared" si="5"/>
        <v>5127002721</v>
      </c>
      <c r="B337" s="182" t="str">
        <f>+'004'!G336</f>
        <v xml:space="preserve">      5127002721  PRENDAS DE PROTECCION</v>
      </c>
      <c r="C337" s="184">
        <f>+'004'!H336</f>
        <v>80837.83</v>
      </c>
      <c r="D337" s="184">
        <f>+'004'!I336</f>
        <v>1398.22</v>
      </c>
      <c r="E337" s="184">
        <f>+'004'!J336</f>
        <v>0</v>
      </c>
      <c r="F337" s="184">
        <f>+'004'!K336</f>
        <v>82236.05</v>
      </c>
      <c r="G337" s="184">
        <f>+'004'!L336</f>
        <v>1398.22</v>
      </c>
    </row>
    <row r="338" spans="1:7" ht="15" x14ac:dyDescent="0.25">
      <c r="A338" s="167" t="str">
        <f t="shared" si="5"/>
        <v>5129</v>
      </c>
      <c r="B338" s="182" t="str">
        <f>+'004'!G337</f>
        <v>*     5129     Herramientas, Refacciones y Ac</v>
      </c>
      <c r="C338" s="184">
        <f>+'004'!H337</f>
        <v>800959.49</v>
      </c>
      <c r="D338" s="184">
        <f>+'004'!I337</f>
        <v>118179.67</v>
      </c>
      <c r="E338" s="184">
        <f>+'004'!J337</f>
        <v>-1500.23</v>
      </c>
      <c r="F338" s="184">
        <f>+'004'!K337</f>
        <v>917638.93</v>
      </c>
      <c r="G338" s="184">
        <f>+'004'!L337</f>
        <v>116679.44</v>
      </c>
    </row>
    <row r="339" spans="1:7" ht="15" x14ac:dyDescent="0.25">
      <c r="A339" s="167" t="str">
        <f t="shared" si="5"/>
        <v>5129002911</v>
      </c>
      <c r="B339" s="182" t="str">
        <f>+'004'!G338</f>
        <v xml:space="preserve">      5129002911  HERRAMIENTAS MENORES.</v>
      </c>
      <c r="C339" s="184">
        <f>+'004'!H338</f>
        <v>38483.129999999997</v>
      </c>
      <c r="D339" s="184">
        <f>+'004'!I338</f>
        <v>14162.57</v>
      </c>
      <c r="E339" s="184">
        <f>+'004'!J338</f>
        <v>-1500.23</v>
      </c>
      <c r="F339" s="184">
        <f>+'004'!K338</f>
        <v>51145.47</v>
      </c>
      <c r="G339" s="184">
        <f>+'004'!L338</f>
        <v>12662.34</v>
      </c>
    </row>
    <row r="340" spans="1:7" ht="15" x14ac:dyDescent="0.25">
      <c r="A340" s="167" t="str">
        <f t="shared" si="5"/>
        <v>5129002941</v>
      </c>
      <c r="B340" s="182" t="str">
        <f>+'004'!G339</f>
        <v xml:space="preserve">      5129002941  REFACCIONES Y ACCESO</v>
      </c>
      <c r="C340" s="184">
        <f>+'004'!H339</f>
        <v>762476.36</v>
      </c>
      <c r="D340" s="184">
        <f>+'004'!I339</f>
        <v>104017.1</v>
      </c>
      <c r="E340" s="184">
        <f>+'004'!J339</f>
        <v>0</v>
      </c>
      <c r="F340" s="184">
        <f>+'004'!K339</f>
        <v>866493.46</v>
      </c>
      <c r="G340" s="184">
        <f>+'004'!L339</f>
        <v>104017.1</v>
      </c>
    </row>
    <row r="341" spans="1:7" ht="15" x14ac:dyDescent="0.25">
      <c r="A341" s="167" t="str">
        <f t="shared" si="5"/>
        <v>5130</v>
      </c>
      <c r="B341" s="182" t="str">
        <f>+'004'!G340</f>
        <v>**    5130     Servicios Generales</v>
      </c>
      <c r="C341" s="184">
        <f>+'004'!H340</f>
        <v>115423924.44</v>
      </c>
      <c r="D341" s="184">
        <f>+'004'!I340</f>
        <v>16616652.23</v>
      </c>
      <c r="E341" s="184">
        <f>+'004'!J340</f>
        <v>-196151.78</v>
      </c>
      <c r="F341" s="184">
        <f>+'004'!K340</f>
        <v>131844424.89</v>
      </c>
      <c r="G341" s="184">
        <f>+'004'!L340</f>
        <v>16420500.449999999</v>
      </c>
    </row>
    <row r="342" spans="1:7" ht="15" x14ac:dyDescent="0.25">
      <c r="A342" s="167" t="str">
        <f t="shared" si="5"/>
        <v>5131</v>
      </c>
      <c r="B342" s="182" t="str">
        <f>+'004'!G341</f>
        <v>*     5131     Servicios Básicos</v>
      </c>
      <c r="C342" s="184">
        <f>+'004'!H341</f>
        <v>25794088.579999998</v>
      </c>
      <c r="D342" s="184">
        <f>+'004'!I341</f>
        <v>2867915.88</v>
      </c>
      <c r="E342" s="184">
        <f>+'004'!J341</f>
        <v>-3020</v>
      </c>
      <c r="F342" s="184">
        <f>+'004'!K341</f>
        <v>28658984.460000001</v>
      </c>
      <c r="G342" s="184">
        <f>+'004'!L341</f>
        <v>2864895.88</v>
      </c>
    </row>
    <row r="343" spans="1:7" ht="15" x14ac:dyDescent="0.25">
      <c r="A343" s="167" t="str">
        <f t="shared" si="5"/>
        <v>5131003111</v>
      </c>
      <c r="B343" s="182" t="str">
        <f>+'004'!G342</f>
        <v xml:space="preserve">      5131003111  ENERGIA ELECTRICA.</v>
      </c>
      <c r="C343" s="184">
        <f>+'004'!H342</f>
        <v>7191285</v>
      </c>
      <c r="D343" s="184">
        <f>+'004'!I342</f>
        <v>938324</v>
      </c>
      <c r="E343" s="184">
        <f>+'004'!J342</f>
        <v>0</v>
      </c>
      <c r="F343" s="184">
        <f>+'004'!K342</f>
        <v>8129609</v>
      </c>
      <c r="G343" s="184">
        <f>+'004'!L342</f>
        <v>938324</v>
      </c>
    </row>
    <row r="344" spans="1:7" ht="15" x14ac:dyDescent="0.25">
      <c r="A344" s="167" t="str">
        <f t="shared" si="5"/>
        <v>5131003131</v>
      </c>
      <c r="B344" s="182" t="str">
        <f>+'004'!G343</f>
        <v xml:space="preserve">      5131003131  AGUA.</v>
      </c>
      <c r="C344" s="184">
        <f>+'004'!H343</f>
        <v>1277882.3799999999</v>
      </c>
      <c r="D344" s="184">
        <f>+'004'!I343</f>
        <v>142815.76</v>
      </c>
      <c r="E344" s="184">
        <f>+'004'!J343</f>
        <v>0</v>
      </c>
      <c r="F344" s="184">
        <f>+'004'!K343</f>
        <v>1420698.14</v>
      </c>
      <c r="G344" s="184">
        <f>+'004'!L343</f>
        <v>142815.76</v>
      </c>
    </row>
    <row r="345" spans="1:7" ht="15" x14ac:dyDescent="0.25">
      <c r="A345" s="167" t="str">
        <f t="shared" si="5"/>
        <v>5131003141</v>
      </c>
      <c r="B345" s="182" t="str">
        <f>+'004'!G344</f>
        <v xml:space="preserve">      5131003141  TELEFONIA TRADICIONAL</v>
      </c>
      <c r="C345" s="184">
        <f>+'004'!H344</f>
        <v>1680360.01</v>
      </c>
      <c r="D345" s="184">
        <f>+'004'!I344</f>
        <v>128525.35</v>
      </c>
      <c r="E345" s="184">
        <f>+'004'!J344</f>
        <v>0</v>
      </c>
      <c r="F345" s="184">
        <f>+'004'!K344</f>
        <v>1808885.36</v>
      </c>
      <c r="G345" s="184">
        <f>+'004'!L344</f>
        <v>128525.35</v>
      </c>
    </row>
    <row r="346" spans="1:7" ht="15" x14ac:dyDescent="0.25">
      <c r="A346" s="167" t="str">
        <f t="shared" si="5"/>
        <v>5131003151</v>
      </c>
      <c r="B346" s="182" t="str">
        <f>+'004'!G345</f>
        <v xml:space="preserve">      5131003151  TELEFONIA CELULAR.</v>
      </c>
      <c r="C346" s="184">
        <f>+'004'!H345</f>
        <v>2049916.32</v>
      </c>
      <c r="D346" s="184">
        <f>+'004'!I345</f>
        <v>298445.12</v>
      </c>
      <c r="E346" s="184">
        <f>+'004'!J345</f>
        <v>-3020</v>
      </c>
      <c r="F346" s="184">
        <f>+'004'!K345</f>
        <v>2345341.44</v>
      </c>
      <c r="G346" s="184">
        <f>+'004'!L345</f>
        <v>295425.12</v>
      </c>
    </row>
    <row r="347" spans="1:7" ht="15" x14ac:dyDescent="0.25">
      <c r="A347" s="167" t="str">
        <f t="shared" si="5"/>
        <v>5131003161</v>
      </c>
      <c r="B347" s="182" t="str">
        <f>+'004'!G346</f>
        <v xml:space="preserve">      5131003161  SERVICIOS DE TELECOM</v>
      </c>
      <c r="C347" s="184">
        <f>+'004'!H346</f>
        <v>81343.87</v>
      </c>
      <c r="D347" s="184">
        <f>+'004'!I346</f>
        <v>4957</v>
      </c>
      <c r="E347" s="184">
        <f>+'004'!J346</f>
        <v>0</v>
      </c>
      <c r="F347" s="184">
        <f>+'004'!K346</f>
        <v>86300.87</v>
      </c>
      <c r="G347" s="184">
        <f>+'004'!L346</f>
        <v>4957</v>
      </c>
    </row>
    <row r="348" spans="1:7" ht="15" x14ac:dyDescent="0.25">
      <c r="A348" s="167" t="str">
        <f t="shared" si="5"/>
        <v>5131003171</v>
      </c>
      <c r="B348" s="182" t="str">
        <f>+'004'!G347</f>
        <v xml:space="preserve">      5131003171  SERVICIOS  DE ACCESO</v>
      </c>
      <c r="C348" s="184">
        <f>+'004'!H347</f>
        <v>10568992.24</v>
      </c>
      <c r="D348" s="184">
        <f>+'004'!I347</f>
        <v>867426.92</v>
      </c>
      <c r="E348" s="184">
        <f>+'004'!J347</f>
        <v>0</v>
      </c>
      <c r="F348" s="184">
        <f>+'004'!K347</f>
        <v>11436419.16</v>
      </c>
      <c r="G348" s="184">
        <f>+'004'!L347</f>
        <v>867426.92</v>
      </c>
    </row>
    <row r="349" spans="1:7" ht="15" x14ac:dyDescent="0.25">
      <c r="A349" s="167" t="str">
        <f t="shared" si="5"/>
        <v>5131003181</v>
      </c>
      <c r="B349" s="182" t="str">
        <f>+'004'!G348</f>
        <v xml:space="preserve">      5131003181  SERVICIOS POSTALES T</v>
      </c>
      <c r="C349" s="184">
        <f>+'004'!H348</f>
        <v>2944308.76</v>
      </c>
      <c r="D349" s="184">
        <f>+'004'!I348</f>
        <v>487421.73</v>
      </c>
      <c r="E349" s="184">
        <f>+'004'!J348</f>
        <v>0</v>
      </c>
      <c r="F349" s="184">
        <f>+'004'!K348</f>
        <v>3431730.49</v>
      </c>
      <c r="G349" s="184">
        <f>+'004'!L348</f>
        <v>487421.73</v>
      </c>
    </row>
    <row r="350" spans="1:7" ht="15" x14ac:dyDescent="0.25">
      <c r="A350" s="167" t="str">
        <f t="shared" si="5"/>
        <v>5132</v>
      </c>
      <c r="B350" s="182" t="str">
        <f>+'004'!G349</f>
        <v>*     5132     Servicios de Arrendamiento</v>
      </c>
      <c r="C350" s="184">
        <f>+'004'!H349</f>
        <v>8879294.1600000001</v>
      </c>
      <c r="D350" s="184">
        <f>+'004'!I349</f>
        <v>504175.41</v>
      </c>
      <c r="E350" s="184">
        <f>+'004'!J349</f>
        <v>0</v>
      </c>
      <c r="F350" s="184">
        <f>+'004'!K349</f>
        <v>9383469.5700000003</v>
      </c>
      <c r="G350" s="184">
        <f>+'004'!L349</f>
        <v>504175.41</v>
      </c>
    </row>
    <row r="351" spans="1:7" ht="15" x14ac:dyDescent="0.25">
      <c r="A351" s="167" t="str">
        <f t="shared" si="5"/>
        <v>5132003221</v>
      </c>
      <c r="B351" s="182" t="str">
        <f>+'004'!G350</f>
        <v xml:space="preserve">      5132003221  ARRENDAMIENTO DE EDIFICIOS.</v>
      </c>
      <c r="C351" s="184">
        <f>+'004'!H350</f>
        <v>3175119.72</v>
      </c>
      <c r="D351" s="184">
        <f>+'004'!I350</f>
        <v>301696.98</v>
      </c>
      <c r="E351" s="184">
        <f>+'004'!J350</f>
        <v>0</v>
      </c>
      <c r="F351" s="184">
        <f>+'004'!K350</f>
        <v>3476816.7</v>
      </c>
      <c r="G351" s="184">
        <f>+'004'!L350</f>
        <v>301696.98</v>
      </c>
    </row>
    <row r="352" spans="1:7" ht="15" x14ac:dyDescent="0.25">
      <c r="A352" s="167" t="str">
        <f t="shared" si="5"/>
        <v>5132003231</v>
      </c>
      <c r="B352" s="182" t="str">
        <f>+'004'!G351</f>
        <v xml:space="preserve">      5132003231  ARRENDAMIENTO DE MOB</v>
      </c>
      <c r="C352" s="184">
        <f>+'004'!H351</f>
        <v>4381450.67</v>
      </c>
      <c r="D352" s="184">
        <f>+'004'!I351</f>
        <v>50555.06</v>
      </c>
      <c r="E352" s="184">
        <f>+'004'!J351</f>
        <v>0</v>
      </c>
      <c r="F352" s="184">
        <f>+'004'!K351</f>
        <v>4432005.7300000004</v>
      </c>
      <c r="G352" s="184">
        <f>+'004'!L351</f>
        <v>50555.06</v>
      </c>
    </row>
    <row r="353" spans="1:7" ht="15" x14ac:dyDescent="0.25">
      <c r="A353" s="167" t="str">
        <f t="shared" si="5"/>
        <v>5132003251</v>
      </c>
      <c r="B353" s="182" t="str">
        <f>+'004'!G352</f>
        <v xml:space="preserve">      5132003251  ARRENDAMIENTO DE EQU</v>
      </c>
      <c r="C353" s="184">
        <f>+'004'!H352</f>
        <v>1240267.05</v>
      </c>
      <c r="D353" s="184">
        <f>+'004'!I352</f>
        <v>146181.37</v>
      </c>
      <c r="E353" s="184">
        <f>+'004'!J352</f>
        <v>0</v>
      </c>
      <c r="F353" s="184">
        <f>+'004'!K352</f>
        <v>1386448.42</v>
      </c>
      <c r="G353" s="184">
        <f>+'004'!L352</f>
        <v>146181.37</v>
      </c>
    </row>
    <row r="354" spans="1:7" ht="15" x14ac:dyDescent="0.25">
      <c r="A354" s="167" t="str">
        <f t="shared" si="5"/>
        <v>5132003291</v>
      </c>
      <c r="B354" s="182" t="str">
        <f>+'004'!G353</f>
        <v xml:space="preserve">      5132003291  OTROS ARRENDAMIENTOS</v>
      </c>
      <c r="C354" s="184">
        <f>+'004'!H353</f>
        <v>82456.72</v>
      </c>
      <c r="D354" s="184">
        <f>+'004'!I353</f>
        <v>5742</v>
      </c>
      <c r="E354" s="184">
        <f>+'004'!J353</f>
        <v>0</v>
      </c>
      <c r="F354" s="184">
        <f>+'004'!K353</f>
        <v>88198.720000000001</v>
      </c>
      <c r="G354" s="184">
        <f>+'004'!L353</f>
        <v>5742</v>
      </c>
    </row>
    <row r="355" spans="1:7" ht="15" x14ac:dyDescent="0.25">
      <c r="A355" s="167" t="str">
        <f t="shared" si="5"/>
        <v>5133</v>
      </c>
      <c r="B355" s="182" t="str">
        <f>+'004'!G354</f>
        <v>*     5133     Serv. Profesionales, Científic</v>
      </c>
      <c r="C355" s="184">
        <f>+'004'!H354</f>
        <v>24628546.190000001</v>
      </c>
      <c r="D355" s="184">
        <f>+'004'!I354</f>
        <v>5182116.04</v>
      </c>
      <c r="E355" s="184">
        <f>+'004'!J354</f>
        <v>-126480.24</v>
      </c>
      <c r="F355" s="184">
        <f>+'004'!K354</f>
        <v>29684181.989999998</v>
      </c>
      <c r="G355" s="184">
        <f>+'004'!L354</f>
        <v>5055635.8</v>
      </c>
    </row>
    <row r="356" spans="1:7" ht="15" x14ac:dyDescent="0.25">
      <c r="A356" s="167" t="str">
        <f t="shared" si="5"/>
        <v>5133003311</v>
      </c>
      <c r="B356" s="182" t="str">
        <f>+'004'!G355</f>
        <v xml:space="preserve">      5133003311  SERVICIOS LEGALES, D</v>
      </c>
      <c r="C356" s="184">
        <f>+'004'!H355</f>
        <v>3688620.97</v>
      </c>
      <c r="D356" s="184">
        <f>+'004'!I355</f>
        <v>323394.23</v>
      </c>
      <c r="E356" s="184">
        <f>+'004'!J355</f>
        <v>-24304.65</v>
      </c>
      <c r="F356" s="184">
        <f>+'004'!K355</f>
        <v>3987710.55</v>
      </c>
      <c r="G356" s="184">
        <f>+'004'!L355</f>
        <v>299089.58</v>
      </c>
    </row>
    <row r="357" spans="1:7" ht="15" x14ac:dyDescent="0.25">
      <c r="A357" s="167" t="str">
        <f t="shared" si="5"/>
        <v>5133003321</v>
      </c>
      <c r="B357" s="182" t="str">
        <f>+'004'!G356</f>
        <v xml:space="preserve">      5133003321  SERVICIOS DE DISENO,</v>
      </c>
      <c r="C357" s="184">
        <f>+'004'!H356</f>
        <v>14361.96</v>
      </c>
      <c r="D357" s="184">
        <f>+'004'!I356</f>
        <v>66120</v>
      </c>
      <c r="E357" s="184">
        <f>+'004'!J356</f>
        <v>0</v>
      </c>
      <c r="F357" s="184">
        <f>+'004'!K356</f>
        <v>80481.960000000006</v>
      </c>
      <c r="G357" s="184">
        <f>+'004'!L356</f>
        <v>66120</v>
      </c>
    </row>
    <row r="358" spans="1:7" ht="15" x14ac:dyDescent="0.25">
      <c r="A358" s="167" t="str">
        <f t="shared" si="5"/>
        <v>5133003331</v>
      </c>
      <c r="B358" s="182" t="str">
        <f>+'004'!G357</f>
        <v xml:space="preserve">      5133003331  SERVICIOS DE CONSULT</v>
      </c>
      <c r="C358" s="184">
        <f>+'004'!H357</f>
        <v>937409.11</v>
      </c>
      <c r="D358" s="184">
        <f>+'004'!I357</f>
        <v>101500</v>
      </c>
      <c r="E358" s="184">
        <f>+'004'!J357</f>
        <v>0</v>
      </c>
      <c r="F358" s="184">
        <f>+'004'!K357</f>
        <v>1038909.11</v>
      </c>
      <c r="G358" s="184">
        <f>+'004'!L357</f>
        <v>101500</v>
      </c>
    </row>
    <row r="359" spans="1:7" ht="15" x14ac:dyDescent="0.25">
      <c r="A359" s="167" t="str">
        <f t="shared" si="5"/>
        <v>5133003341</v>
      </c>
      <c r="B359" s="182" t="str">
        <f>+'004'!G358</f>
        <v xml:space="preserve">      5133003341  SERVICIOS DE CAPACITACION</v>
      </c>
      <c r="C359" s="184">
        <f>+'004'!H358</f>
        <v>5699170.0899999999</v>
      </c>
      <c r="D359" s="184">
        <f>+'004'!I358</f>
        <v>920356.25</v>
      </c>
      <c r="E359" s="184">
        <f>+'004'!J358</f>
        <v>-102175.59</v>
      </c>
      <c r="F359" s="184">
        <f>+'004'!K358</f>
        <v>6517350.75</v>
      </c>
      <c r="G359" s="184">
        <f>+'004'!L358</f>
        <v>818180.66</v>
      </c>
    </row>
    <row r="360" spans="1:7" ht="15" x14ac:dyDescent="0.25">
      <c r="A360" s="167" t="str">
        <f t="shared" si="5"/>
        <v>5133003361</v>
      </c>
      <c r="B360" s="182" t="str">
        <f>+'004'!G359</f>
        <v xml:space="preserve">      5133003361  SERVICIOS DE APOYO A</v>
      </c>
      <c r="C360" s="184">
        <f>+'004'!H359</f>
        <v>310642.61</v>
      </c>
      <c r="D360" s="184">
        <f>+'004'!I359</f>
        <v>31011.16</v>
      </c>
      <c r="E360" s="184">
        <f>+'004'!J359</f>
        <v>0</v>
      </c>
      <c r="F360" s="184">
        <f>+'004'!K359</f>
        <v>341653.77</v>
      </c>
      <c r="G360" s="184">
        <f>+'004'!L359</f>
        <v>31011.16</v>
      </c>
    </row>
    <row r="361" spans="1:7" ht="15" x14ac:dyDescent="0.25">
      <c r="A361" s="167" t="str">
        <f t="shared" si="5"/>
        <v>5133003381</v>
      </c>
      <c r="B361" s="182" t="str">
        <f>+'004'!G360</f>
        <v xml:space="preserve">      5133003381  SERVICIOS DE VIGILANCIA</v>
      </c>
      <c r="C361" s="184">
        <f>+'004'!H360</f>
        <v>13947381.449999999</v>
      </c>
      <c r="D361" s="184">
        <f>+'004'!I360</f>
        <v>3727734.4</v>
      </c>
      <c r="E361" s="184">
        <f>+'004'!J360</f>
        <v>0</v>
      </c>
      <c r="F361" s="184">
        <f>+'004'!K360</f>
        <v>17675115.850000001</v>
      </c>
      <c r="G361" s="184">
        <f>+'004'!L360</f>
        <v>3727734.4</v>
      </c>
    </row>
    <row r="362" spans="1:7" ht="15" x14ac:dyDescent="0.25">
      <c r="A362" s="167" t="str">
        <f t="shared" si="5"/>
        <v>5133003391</v>
      </c>
      <c r="B362" s="182" t="str">
        <f>+'004'!G361</f>
        <v xml:space="preserve">      5133003391  SERVICIOS PROFESIONA</v>
      </c>
      <c r="C362" s="184">
        <f>+'004'!H361</f>
        <v>30960</v>
      </c>
      <c r="D362" s="184">
        <f>+'004'!I361</f>
        <v>12000</v>
      </c>
      <c r="E362" s="184">
        <f>+'004'!J361</f>
        <v>0</v>
      </c>
      <c r="F362" s="184">
        <f>+'004'!K361</f>
        <v>42960</v>
      </c>
      <c r="G362" s="184">
        <f>+'004'!L361</f>
        <v>12000</v>
      </c>
    </row>
    <row r="363" spans="1:7" ht="15" x14ac:dyDescent="0.25">
      <c r="A363" s="167" t="str">
        <f t="shared" si="5"/>
        <v>5134</v>
      </c>
      <c r="B363" s="182" t="str">
        <f>+'004'!G362</f>
        <v>*     5134     Serv. Financieros, Bancarios</v>
      </c>
      <c r="C363" s="184">
        <f>+'004'!H362</f>
        <v>2887037.11</v>
      </c>
      <c r="D363" s="184">
        <f>+'004'!I362</f>
        <v>60064.32</v>
      </c>
      <c r="E363" s="184">
        <f>+'004'!J362</f>
        <v>-102.08</v>
      </c>
      <c r="F363" s="184">
        <f>+'004'!K362</f>
        <v>2946999.35</v>
      </c>
      <c r="G363" s="184">
        <f>+'004'!L362</f>
        <v>59962.239999999998</v>
      </c>
    </row>
    <row r="364" spans="1:7" ht="15" x14ac:dyDescent="0.25">
      <c r="A364" s="167" t="str">
        <f t="shared" si="5"/>
        <v>5134003412</v>
      </c>
      <c r="B364" s="182" t="str">
        <f>+'004'!G363</f>
        <v xml:space="preserve">      5134003412  SERV FINANC Y BANCAR</v>
      </c>
      <c r="C364" s="184">
        <f>+'004'!H363</f>
        <v>363788.88</v>
      </c>
      <c r="D364" s="184">
        <f>+'004'!I363</f>
        <v>33418.99</v>
      </c>
      <c r="E364" s="184">
        <f>+'004'!J363</f>
        <v>-102.08</v>
      </c>
      <c r="F364" s="184">
        <f>+'004'!K363</f>
        <v>397105.79</v>
      </c>
      <c r="G364" s="184">
        <f>+'004'!L363</f>
        <v>33316.910000000003</v>
      </c>
    </row>
    <row r="365" spans="1:7" ht="15" x14ac:dyDescent="0.25">
      <c r="A365" s="167" t="str">
        <f t="shared" si="5"/>
        <v>5134003413</v>
      </c>
      <c r="B365" s="182" t="str">
        <f>+'004'!G364</f>
        <v xml:space="preserve">      5134003413  SERVICIOS FINANC FA</v>
      </c>
      <c r="C365" s="184">
        <f>+'004'!H364</f>
        <v>287220.96999999997</v>
      </c>
      <c r="D365" s="184">
        <f>+'004'!I364</f>
        <v>26616.89</v>
      </c>
      <c r="E365" s="184">
        <f>+'004'!J364</f>
        <v>0</v>
      </c>
      <c r="F365" s="184">
        <f>+'004'!K364</f>
        <v>313837.86</v>
      </c>
      <c r="G365" s="184">
        <f>+'004'!L364</f>
        <v>26616.89</v>
      </c>
    </row>
    <row r="366" spans="1:7" ht="15" x14ac:dyDescent="0.25">
      <c r="A366" s="167" t="str">
        <f t="shared" si="5"/>
        <v>5134003414</v>
      </c>
      <c r="B366" s="182" t="str">
        <f>+'004'!G365</f>
        <v xml:space="preserve">      5134003414  VARIACIÓN CAMBIARIA</v>
      </c>
      <c r="C366" s="184">
        <f>+'004'!H365</f>
        <v>227125.04</v>
      </c>
      <c r="D366" s="184">
        <f>+'004'!I365</f>
        <v>28.44</v>
      </c>
      <c r="E366" s="184">
        <f>+'004'!J365</f>
        <v>0</v>
      </c>
      <c r="F366" s="184">
        <f>+'004'!K365</f>
        <v>227153.48</v>
      </c>
      <c r="G366" s="184">
        <f>+'004'!L365</f>
        <v>28.44</v>
      </c>
    </row>
    <row r="367" spans="1:7" ht="15" x14ac:dyDescent="0.25">
      <c r="A367" s="167" t="str">
        <f t="shared" si="5"/>
        <v>5134003451</v>
      </c>
      <c r="B367" s="182" t="str">
        <f>+'004'!G366</f>
        <v xml:space="preserve">      5134003451  SEGURO DE BIENES PAT</v>
      </c>
      <c r="C367" s="184">
        <f>+'004'!H366</f>
        <v>1705400.22</v>
      </c>
      <c r="D367" s="184">
        <f>+'004'!I366</f>
        <v>0</v>
      </c>
      <c r="E367" s="184">
        <f>+'004'!J366</f>
        <v>0</v>
      </c>
      <c r="F367" s="184">
        <f>+'004'!K366</f>
        <v>1705400.22</v>
      </c>
      <c r="G367" s="184">
        <f>+'004'!L366</f>
        <v>0</v>
      </c>
    </row>
    <row r="368" spans="1:7" ht="15" x14ac:dyDescent="0.25">
      <c r="A368" s="167" t="str">
        <f t="shared" si="5"/>
        <v>5134003471</v>
      </c>
      <c r="B368" s="182" t="str">
        <f>+'004'!G367</f>
        <v xml:space="preserve">      5134003471  FLETES Y MANIOBRAS</v>
      </c>
      <c r="C368" s="184">
        <f>+'004'!H367</f>
        <v>303502</v>
      </c>
      <c r="D368" s="184">
        <f>+'004'!I367</f>
        <v>0</v>
      </c>
      <c r="E368" s="184">
        <f>+'004'!J367</f>
        <v>0</v>
      </c>
      <c r="F368" s="184">
        <f>+'004'!K367</f>
        <v>303502</v>
      </c>
      <c r="G368" s="184">
        <f>+'004'!L367</f>
        <v>0</v>
      </c>
    </row>
    <row r="369" spans="1:7" ht="15" x14ac:dyDescent="0.25">
      <c r="A369" s="167" t="str">
        <f t="shared" si="5"/>
        <v>5135</v>
      </c>
      <c r="B369" s="182" t="str">
        <f>+'004'!G368</f>
        <v>*     5135     Serv. de Instalación, Reparaci</v>
      </c>
      <c r="C369" s="184">
        <f>+'004'!H368</f>
        <v>29878634.449999999</v>
      </c>
      <c r="D369" s="184">
        <f>+'004'!I368</f>
        <v>5238077.38</v>
      </c>
      <c r="E369" s="184">
        <f>+'004'!J368</f>
        <v>-1750.3</v>
      </c>
      <c r="F369" s="184">
        <f>+'004'!K368</f>
        <v>35114961.530000001</v>
      </c>
      <c r="G369" s="184">
        <f>+'004'!L368</f>
        <v>5236327.08</v>
      </c>
    </row>
    <row r="370" spans="1:7" ht="15" x14ac:dyDescent="0.25">
      <c r="A370" s="167" t="str">
        <f t="shared" si="5"/>
        <v>5135003511</v>
      </c>
      <c r="B370" s="182" t="str">
        <f>+'004'!G369</f>
        <v xml:space="preserve">      5135003511  CONSERVACION Y MANTE</v>
      </c>
      <c r="C370" s="184">
        <f>+'004'!H369</f>
        <v>2098718.4900000002</v>
      </c>
      <c r="D370" s="184">
        <f>+'004'!I369</f>
        <v>1339868.1599999999</v>
      </c>
      <c r="E370" s="184">
        <f>+'004'!J369</f>
        <v>-1128.18</v>
      </c>
      <c r="F370" s="184">
        <f>+'004'!K369</f>
        <v>3437458.47</v>
      </c>
      <c r="G370" s="184">
        <f>+'004'!L369</f>
        <v>1338739.98</v>
      </c>
    </row>
    <row r="371" spans="1:7" ht="15" x14ac:dyDescent="0.25">
      <c r="A371" s="167" t="str">
        <f t="shared" si="5"/>
        <v>5135003521</v>
      </c>
      <c r="B371" s="182" t="str">
        <f>+'004'!G370</f>
        <v xml:space="preserve">      5135003521  INSTALACION, REPARAC</v>
      </c>
      <c r="C371" s="184">
        <f>+'004'!H370</f>
        <v>8585212.2699999996</v>
      </c>
      <c r="D371" s="184">
        <f>+'004'!I370</f>
        <v>229809.11</v>
      </c>
      <c r="E371" s="184">
        <f>+'004'!J370</f>
        <v>0</v>
      </c>
      <c r="F371" s="184">
        <f>+'004'!K370</f>
        <v>8815021.3800000008</v>
      </c>
      <c r="G371" s="184">
        <f>+'004'!L370</f>
        <v>229809.11</v>
      </c>
    </row>
    <row r="372" spans="1:7" ht="15" x14ac:dyDescent="0.25">
      <c r="A372" s="167" t="str">
        <f t="shared" si="5"/>
        <v>5135003531</v>
      </c>
      <c r="B372" s="182" t="str">
        <f>+'004'!G371</f>
        <v xml:space="preserve">      5135003531  INSTALACION, REPARAC</v>
      </c>
      <c r="C372" s="184">
        <f>+'004'!H371</f>
        <v>4800760.1100000003</v>
      </c>
      <c r="D372" s="184">
        <f>+'004'!I371</f>
        <v>297387</v>
      </c>
      <c r="E372" s="184">
        <f>+'004'!J371</f>
        <v>0</v>
      </c>
      <c r="F372" s="184">
        <f>+'004'!K371</f>
        <v>5098147.1100000003</v>
      </c>
      <c r="G372" s="184">
        <f>+'004'!L371</f>
        <v>297387</v>
      </c>
    </row>
    <row r="373" spans="1:7" ht="15" x14ac:dyDescent="0.25">
      <c r="A373" s="167" t="str">
        <f t="shared" si="5"/>
        <v>5135003551</v>
      </c>
      <c r="B373" s="182" t="str">
        <f>+'004'!G372</f>
        <v xml:space="preserve">      5135003551  REPARACION Y MANTENI</v>
      </c>
      <c r="C373" s="184">
        <f>+'004'!H372</f>
        <v>3570968.69</v>
      </c>
      <c r="D373" s="184">
        <f>+'004'!I372</f>
        <v>590075.17000000004</v>
      </c>
      <c r="E373" s="184">
        <f>+'004'!J372</f>
        <v>-622.12</v>
      </c>
      <c r="F373" s="184">
        <f>+'004'!K372</f>
        <v>4160421.74</v>
      </c>
      <c r="G373" s="184">
        <f>+'004'!L372</f>
        <v>589453.05000000005</v>
      </c>
    </row>
    <row r="374" spans="1:7" ht="15" x14ac:dyDescent="0.25">
      <c r="A374" s="167" t="str">
        <f t="shared" si="5"/>
        <v>5135003571</v>
      </c>
      <c r="B374" s="182" t="str">
        <f>+'004'!G373</f>
        <v xml:space="preserve">      5135003571  INST, REP Y MANTTO M</v>
      </c>
      <c r="C374" s="184">
        <f>+'004'!H373</f>
        <v>2539985.21</v>
      </c>
      <c r="D374" s="184">
        <f>+'004'!I373</f>
        <v>457542.38</v>
      </c>
      <c r="E374" s="184">
        <f>+'004'!J373</f>
        <v>0</v>
      </c>
      <c r="F374" s="184">
        <f>+'004'!K373</f>
        <v>2997527.59</v>
      </c>
      <c r="G374" s="184">
        <f>+'004'!L373</f>
        <v>457542.38</v>
      </c>
    </row>
    <row r="375" spans="1:7" ht="15" x14ac:dyDescent="0.25">
      <c r="A375" s="167" t="str">
        <f t="shared" si="5"/>
        <v>5135003581</v>
      </c>
      <c r="B375" s="182" t="str">
        <f>+'004'!G374</f>
        <v xml:space="preserve">      5135003581  SERVICIOS DE LIMPIEZ</v>
      </c>
      <c r="C375" s="184">
        <f>+'004'!H374</f>
        <v>7907426.6900000004</v>
      </c>
      <c r="D375" s="184">
        <f>+'004'!I374</f>
        <v>2128311.5</v>
      </c>
      <c r="E375" s="184">
        <f>+'004'!J374</f>
        <v>0</v>
      </c>
      <c r="F375" s="184">
        <f>+'004'!K374</f>
        <v>10035738.189999999</v>
      </c>
      <c r="G375" s="184">
        <f>+'004'!L374</f>
        <v>2128311.5</v>
      </c>
    </row>
    <row r="376" spans="1:7" ht="15" x14ac:dyDescent="0.25">
      <c r="A376" s="167" t="str">
        <f t="shared" si="5"/>
        <v>5135003591</v>
      </c>
      <c r="B376" s="182" t="str">
        <f>+'004'!G375</f>
        <v xml:space="preserve">      5135003591  SERVICIOS DE JARDINE</v>
      </c>
      <c r="C376" s="184">
        <f>+'004'!H375</f>
        <v>375562.99</v>
      </c>
      <c r="D376" s="184">
        <f>+'004'!I375</f>
        <v>195084.06</v>
      </c>
      <c r="E376" s="184">
        <f>+'004'!J375</f>
        <v>0</v>
      </c>
      <c r="F376" s="184">
        <f>+'004'!K375</f>
        <v>570647.05000000005</v>
      </c>
      <c r="G376" s="184">
        <f>+'004'!L375</f>
        <v>195084.06</v>
      </c>
    </row>
    <row r="377" spans="1:7" ht="15" x14ac:dyDescent="0.25">
      <c r="A377" s="167" t="str">
        <f t="shared" si="5"/>
        <v>5136</v>
      </c>
      <c r="B377" s="182" t="str">
        <f>+'004'!G376</f>
        <v>*     5136     Serv. de Comunicación Social</v>
      </c>
      <c r="C377" s="184">
        <f>+'004'!H376</f>
        <v>5024095.7699999996</v>
      </c>
      <c r="D377" s="184">
        <f>+'004'!I376</f>
        <v>777015.08</v>
      </c>
      <c r="E377" s="184">
        <f>+'004'!J376</f>
        <v>0</v>
      </c>
      <c r="F377" s="184">
        <f>+'004'!K376</f>
        <v>5801110.8499999996</v>
      </c>
      <c r="G377" s="184">
        <f>+'004'!L376</f>
        <v>777015.08</v>
      </c>
    </row>
    <row r="378" spans="1:7" ht="15" x14ac:dyDescent="0.25">
      <c r="A378" s="167" t="str">
        <f t="shared" si="5"/>
        <v>5136003611</v>
      </c>
      <c r="B378" s="182" t="str">
        <f>+'004'!G377</f>
        <v xml:space="preserve">      5136003611  DIFUSION POR RADIO,</v>
      </c>
      <c r="C378" s="184">
        <f>+'004'!H377</f>
        <v>5024095.7699999996</v>
      </c>
      <c r="D378" s="184">
        <f>+'004'!I377</f>
        <v>777015.08</v>
      </c>
      <c r="E378" s="184">
        <f>+'004'!J377</f>
        <v>0</v>
      </c>
      <c r="F378" s="184">
        <f>+'004'!K377</f>
        <v>5801110.8499999996</v>
      </c>
      <c r="G378" s="184">
        <f>+'004'!L377</f>
        <v>777015.08</v>
      </c>
    </row>
    <row r="379" spans="1:7" ht="15" x14ac:dyDescent="0.25">
      <c r="A379" s="167" t="str">
        <f t="shared" si="5"/>
        <v>5137</v>
      </c>
      <c r="B379" s="182" t="str">
        <f>+'004'!G378</f>
        <v>*     5137     Serv. de Traslado y Viáticos</v>
      </c>
      <c r="C379" s="184">
        <f>+'004'!H378</f>
        <v>1309317.8500000001</v>
      </c>
      <c r="D379" s="184">
        <f>+'004'!I378</f>
        <v>173776.39</v>
      </c>
      <c r="E379" s="184">
        <f>+'004'!J378</f>
        <v>-553.02</v>
      </c>
      <c r="F379" s="184">
        <f>+'004'!K378</f>
        <v>1482541.22</v>
      </c>
      <c r="G379" s="184">
        <f>+'004'!L378</f>
        <v>173223.37</v>
      </c>
    </row>
    <row r="380" spans="1:7" ht="15" x14ac:dyDescent="0.25">
      <c r="A380" s="167" t="str">
        <f t="shared" si="5"/>
        <v>5137003711</v>
      </c>
      <c r="B380" s="182" t="str">
        <f>+'004'!G379</f>
        <v xml:space="preserve">      5137003711  PASAJES AEREOS</v>
      </c>
      <c r="C380" s="184">
        <f>+'004'!H379</f>
        <v>281815.8</v>
      </c>
      <c r="D380" s="184">
        <f>+'004'!I379</f>
        <v>39178</v>
      </c>
      <c r="E380" s="184">
        <f>+'004'!J379</f>
        <v>0</v>
      </c>
      <c r="F380" s="184">
        <f>+'004'!K379</f>
        <v>320993.8</v>
      </c>
      <c r="G380" s="184">
        <f>+'004'!L379</f>
        <v>39178</v>
      </c>
    </row>
    <row r="381" spans="1:7" ht="15" x14ac:dyDescent="0.25">
      <c r="A381" s="167" t="str">
        <f t="shared" si="5"/>
        <v>5137003721</v>
      </c>
      <c r="B381" s="182" t="str">
        <f>+'004'!G380</f>
        <v xml:space="preserve">      5137003721  PASAJES TERRESTRES</v>
      </c>
      <c r="C381" s="184">
        <f>+'004'!H380</f>
        <v>581820.79</v>
      </c>
      <c r="D381" s="184">
        <f>+'004'!I380</f>
        <v>65299.02</v>
      </c>
      <c r="E381" s="184">
        <f>+'004'!J380</f>
        <v>-553.02</v>
      </c>
      <c r="F381" s="184">
        <f>+'004'!K380</f>
        <v>646566.79</v>
      </c>
      <c r="G381" s="184">
        <f>+'004'!L380</f>
        <v>64746</v>
      </c>
    </row>
    <row r="382" spans="1:7" ht="15" x14ac:dyDescent="0.25">
      <c r="A382" s="167" t="str">
        <f t="shared" si="5"/>
        <v>5137003751</v>
      </c>
      <c r="B382" s="182" t="str">
        <f>+'004'!G381</f>
        <v xml:space="preserve">      5137003751  VIATICOS EN EL PAIS.</v>
      </c>
      <c r="C382" s="184">
        <f>+'004'!H381</f>
        <v>445681.26</v>
      </c>
      <c r="D382" s="184">
        <f>+'004'!I381</f>
        <v>69299.37</v>
      </c>
      <c r="E382" s="184">
        <f>+'004'!J381</f>
        <v>0</v>
      </c>
      <c r="F382" s="184">
        <f>+'004'!K381</f>
        <v>514980.63</v>
      </c>
      <c r="G382" s="184">
        <f>+'004'!L381</f>
        <v>69299.37</v>
      </c>
    </row>
    <row r="383" spans="1:7" ht="15" x14ac:dyDescent="0.25">
      <c r="A383" s="167" t="str">
        <f t="shared" si="5"/>
        <v>5138</v>
      </c>
      <c r="B383" s="182" t="str">
        <f>+'004'!G382</f>
        <v>*     5138     Servicios Oficiales</v>
      </c>
      <c r="C383" s="184">
        <f>+'004'!H382</f>
        <v>2539643.52</v>
      </c>
      <c r="D383" s="184">
        <f>+'004'!I382</f>
        <v>366665.99</v>
      </c>
      <c r="E383" s="184">
        <f>+'004'!J382</f>
        <v>-42384.44</v>
      </c>
      <c r="F383" s="184">
        <f>+'004'!K382</f>
        <v>2863925.07</v>
      </c>
      <c r="G383" s="184">
        <f>+'004'!L382</f>
        <v>324281.55</v>
      </c>
    </row>
    <row r="384" spans="1:7" ht="15" x14ac:dyDescent="0.25">
      <c r="A384" s="167" t="str">
        <f t="shared" si="5"/>
        <v>5138003811</v>
      </c>
      <c r="B384" s="182" t="str">
        <f>+'004'!G383</f>
        <v xml:space="preserve">      5138003811  GASTOS DE CEREMONIAL.</v>
      </c>
      <c r="C384" s="184">
        <f>+'004'!H383</f>
        <v>7220.64</v>
      </c>
      <c r="D384" s="184">
        <f>+'004'!I383</f>
        <v>620.14</v>
      </c>
      <c r="E384" s="184">
        <f>+'004'!J383</f>
        <v>0</v>
      </c>
      <c r="F384" s="184">
        <f>+'004'!K383</f>
        <v>7840.78</v>
      </c>
      <c r="G384" s="184">
        <f>+'004'!L383</f>
        <v>620.14</v>
      </c>
    </row>
    <row r="385" spans="1:7" ht="15" x14ac:dyDescent="0.25">
      <c r="A385" s="167" t="str">
        <f t="shared" si="5"/>
        <v>5138003821</v>
      </c>
      <c r="B385" s="182" t="str">
        <f>+'004'!G384</f>
        <v xml:space="preserve">      5138003821  GASTO SOCIAL</v>
      </c>
      <c r="C385" s="184">
        <f>+'004'!H384</f>
        <v>1601042.21</v>
      </c>
      <c r="D385" s="184">
        <f>+'004'!I384</f>
        <v>211360.17</v>
      </c>
      <c r="E385" s="184">
        <f>+'004'!J384</f>
        <v>0</v>
      </c>
      <c r="F385" s="184">
        <f>+'004'!K384</f>
        <v>1812402.38</v>
      </c>
      <c r="G385" s="184">
        <f>+'004'!L384</f>
        <v>211360.17</v>
      </c>
    </row>
    <row r="386" spans="1:7" ht="15" x14ac:dyDescent="0.25">
      <c r="A386" s="167" t="str">
        <f t="shared" si="5"/>
        <v>5138003831</v>
      </c>
      <c r="B386" s="182" t="str">
        <f>+'004'!G385</f>
        <v xml:space="preserve">      5138003831  CONGRESOS Y CONVENCIONES.</v>
      </c>
      <c r="C386" s="184">
        <f>+'004'!H385</f>
        <v>501354.8</v>
      </c>
      <c r="D386" s="184">
        <f>+'004'!I385</f>
        <v>64002.3</v>
      </c>
      <c r="E386" s="184">
        <f>+'004'!J385</f>
        <v>0</v>
      </c>
      <c r="F386" s="184">
        <f>+'004'!K385</f>
        <v>565357.1</v>
      </c>
      <c r="G386" s="184">
        <f>+'004'!L385</f>
        <v>64002.3</v>
      </c>
    </row>
    <row r="387" spans="1:7" ht="15" x14ac:dyDescent="0.25">
      <c r="A387" s="167" t="str">
        <f t="shared" ref="A387:A395" si="6">IF(LEFT(B387,1)=" ",MID(B387,7,10),MID(B387,7,4))</f>
        <v>5138003851</v>
      </c>
      <c r="B387" s="182" t="str">
        <f>+'004'!G386</f>
        <v xml:space="preserve">      5138003851  GASTOS DE REPRESENTACION.</v>
      </c>
      <c r="C387" s="184">
        <f>+'004'!H386</f>
        <v>430025.87</v>
      </c>
      <c r="D387" s="184">
        <f>+'004'!I386</f>
        <v>9489</v>
      </c>
      <c r="E387" s="184">
        <f>+'004'!J386</f>
        <v>-42384.44</v>
      </c>
      <c r="F387" s="184">
        <f>+'004'!K386</f>
        <v>397130.43</v>
      </c>
      <c r="G387" s="184">
        <f>+'004'!L386</f>
        <v>-32895.440000000002</v>
      </c>
    </row>
    <row r="388" spans="1:7" ht="15" x14ac:dyDescent="0.25">
      <c r="A388" s="167" t="str">
        <f t="shared" si="6"/>
        <v>5138003852</v>
      </c>
      <c r="B388" s="182" t="str">
        <f>+'004'!G387</f>
        <v xml:space="preserve">      5138003852  GASTOS DE OFICINA</v>
      </c>
      <c r="C388" s="184">
        <f>+'004'!H387</f>
        <v>0</v>
      </c>
      <c r="D388" s="184">
        <f>+'004'!I387</f>
        <v>81194.38</v>
      </c>
      <c r="E388" s="184">
        <f>+'004'!J387</f>
        <v>0</v>
      </c>
      <c r="F388" s="184">
        <f>+'004'!K387</f>
        <v>81194.38</v>
      </c>
      <c r="G388" s="184">
        <f>+'004'!L387</f>
        <v>81194.38</v>
      </c>
    </row>
    <row r="389" spans="1:7" ht="15" x14ac:dyDescent="0.25">
      <c r="A389" s="167" t="str">
        <f t="shared" si="6"/>
        <v>5139</v>
      </c>
      <c r="B389" s="182" t="str">
        <f>+'004'!G388</f>
        <v>*     5139     Otros Servicios Generales</v>
      </c>
      <c r="C389" s="184">
        <f>+'004'!H388</f>
        <v>14483266.810000001</v>
      </c>
      <c r="D389" s="184">
        <f>+'004'!I388</f>
        <v>1446845.74</v>
      </c>
      <c r="E389" s="184">
        <f>+'004'!J388</f>
        <v>-21861.7</v>
      </c>
      <c r="F389" s="184">
        <f>+'004'!K388</f>
        <v>15908250.85</v>
      </c>
      <c r="G389" s="184">
        <f>+'004'!L388</f>
        <v>1424984.04</v>
      </c>
    </row>
    <row r="390" spans="1:7" ht="15" x14ac:dyDescent="0.25">
      <c r="A390" s="167" t="str">
        <f t="shared" si="6"/>
        <v>5139003921</v>
      </c>
      <c r="B390" s="182" t="str">
        <f>+'004'!G389</f>
        <v xml:space="preserve">      5139003921  IMPUESTOS Y DERECHOS</v>
      </c>
      <c r="C390" s="184">
        <f>+'004'!H389</f>
        <v>47156.639999999999</v>
      </c>
      <c r="D390" s="184">
        <f>+'004'!I389</f>
        <v>6653</v>
      </c>
      <c r="E390" s="184">
        <f>+'004'!J389</f>
        <v>0</v>
      </c>
      <c r="F390" s="184">
        <f>+'004'!K389</f>
        <v>53809.64</v>
      </c>
      <c r="G390" s="184">
        <f>+'004'!L389</f>
        <v>6653</v>
      </c>
    </row>
    <row r="391" spans="1:7" ht="15" x14ac:dyDescent="0.25">
      <c r="A391" s="167" t="str">
        <f t="shared" si="6"/>
        <v>5139003941</v>
      </c>
      <c r="B391" s="182" t="str">
        <f>+'004'!G390</f>
        <v xml:space="preserve">      5139003941  SENTENCIAS Y RESOLUC</v>
      </c>
      <c r="C391" s="184">
        <f>+'004'!H390</f>
        <v>2640</v>
      </c>
      <c r="D391" s="184">
        <f>+'004'!I390</f>
        <v>17183.099999999999</v>
      </c>
      <c r="E391" s="184">
        <f>+'004'!J390</f>
        <v>0</v>
      </c>
      <c r="F391" s="184">
        <f>+'004'!K390</f>
        <v>19823.099999999999</v>
      </c>
      <c r="G391" s="184">
        <f>+'004'!L390</f>
        <v>17183.099999999999</v>
      </c>
    </row>
    <row r="392" spans="1:7" ht="15" x14ac:dyDescent="0.25">
      <c r="A392" s="167" t="str">
        <f t="shared" si="6"/>
        <v>5139003942</v>
      </c>
      <c r="B392" s="182" t="str">
        <f>+'004'!G391</f>
        <v xml:space="preserve">      5139003942  DEVOLUCION DE MULTAS</v>
      </c>
      <c r="C392" s="184">
        <f>+'004'!H391</f>
        <v>0</v>
      </c>
      <c r="D392" s="184">
        <f>+'004'!I391</f>
        <v>341.4</v>
      </c>
      <c r="E392" s="184">
        <f>+'004'!J391</f>
        <v>0</v>
      </c>
      <c r="F392" s="184">
        <f>+'004'!K391</f>
        <v>341.4</v>
      </c>
      <c r="G392" s="184">
        <f>+'004'!L391</f>
        <v>341.4</v>
      </c>
    </row>
    <row r="393" spans="1:7" ht="15" x14ac:dyDescent="0.25">
      <c r="A393" s="167" t="str">
        <f t="shared" si="6"/>
        <v>5139003961</v>
      </c>
      <c r="B393" s="182" t="str">
        <f>+'004'!G392</f>
        <v xml:space="preserve">      5139003961  OTROS GASTOS POR RES</v>
      </c>
      <c r="C393" s="184">
        <f>+'004'!H392</f>
        <v>0</v>
      </c>
      <c r="D393" s="184">
        <f>+'004'!I392</f>
        <v>0</v>
      </c>
      <c r="E393" s="184">
        <f>+'004'!J392</f>
        <v>0</v>
      </c>
      <c r="F393" s="184">
        <f>+'004'!K392</f>
        <v>0</v>
      </c>
      <c r="G393" s="184">
        <f>+'004'!L392</f>
        <v>0</v>
      </c>
    </row>
    <row r="394" spans="1:7" ht="15" x14ac:dyDescent="0.25">
      <c r="A394" s="167" t="str">
        <f t="shared" si="6"/>
        <v>5139003981</v>
      </c>
      <c r="B394" s="182" t="str">
        <f>+'004'!G393</f>
        <v xml:space="preserve">      5139003981  IMPUESTO SOBRE NOMIN</v>
      </c>
      <c r="C394" s="184">
        <f>+'004'!H393</f>
        <v>14433470.17</v>
      </c>
      <c r="D394" s="184">
        <f>+'004'!I393</f>
        <v>1422668.24</v>
      </c>
      <c r="E394" s="184">
        <f>+'004'!J393</f>
        <v>-21861.7</v>
      </c>
      <c r="F394" s="184">
        <f>+'004'!K393</f>
        <v>15834276.710000001</v>
      </c>
      <c r="G394" s="184">
        <f>+'004'!L393</f>
        <v>1400806.54</v>
      </c>
    </row>
    <row r="395" spans="1:7" ht="15" x14ac:dyDescent="0.25">
      <c r="A395" s="167" t="str">
        <f t="shared" si="6"/>
        <v>5200</v>
      </c>
      <c r="B395" s="182" t="str">
        <f>+'004'!G394</f>
        <v>***   5200     Transferencias, Asig., Sub.</v>
      </c>
      <c r="C395" s="184">
        <f>+'004'!H394</f>
        <v>3685212.55</v>
      </c>
      <c r="D395" s="184">
        <f>+'004'!I394</f>
        <v>283959.26</v>
      </c>
      <c r="E395" s="184">
        <f>+'004'!J394</f>
        <v>0</v>
      </c>
      <c r="F395" s="184">
        <f>+'004'!K394</f>
        <v>3969171.81</v>
      </c>
      <c r="G395" s="184">
        <f>+'004'!L394</f>
        <v>283959.26</v>
      </c>
    </row>
    <row r="396" spans="1:7" ht="15" x14ac:dyDescent="0.25">
      <c r="A396" s="167" t="str">
        <f t="shared" ref="A396:A412" si="7">IF(LEFT(B396,1)=" ",MID(B396,7,10),MID(B396,7,4))</f>
        <v>5240</v>
      </c>
      <c r="B396" s="182" t="str">
        <f>+'004'!G395</f>
        <v>**    5240     Ayudas Sociales</v>
      </c>
      <c r="C396" s="184">
        <f>+'004'!H395</f>
        <v>3000</v>
      </c>
      <c r="D396" s="184">
        <f>+'004'!I395</f>
        <v>0</v>
      </c>
      <c r="E396" s="184">
        <f>+'004'!J395</f>
        <v>0</v>
      </c>
      <c r="F396" s="184">
        <f>+'004'!K395</f>
        <v>3000</v>
      </c>
      <c r="G396" s="184">
        <f>+'004'!L395</f>
        <v>0</v>
      </c>
    </row>
    <row r="397" spans="1:7" ht="15" x14ac:dyDescent="0.25">
      <c r="A397" s="167" t="str">
        <f t="shared" si="7"/>
        <v>5241</v>
      </c>
      <c r="B397" s="182" t="str">
        <f>+'004'!G396</f>
        <v>*     5241     Ayudas Sociales a Personas</v>
      </c>
      <c r="C397" s="184">
        <f>+'004'!H396</f>
        <v>3000</v>
      </c>
      <c r="D397" s="184">
        <f>+'004'!I396</f>
        <v>0</v>
      </c>
      <c r="E397" s="184">
        <f>+'004'!J396</f>
        <v>0</v>
      </c>
      <c r="F397" s="184">
        <f>+'004'!K396</f>
        <v>3000</v>
      </c>
      <c r="G397" s="184">
        <f>+'004'!L396</f>
        <v>0</v>
      </c>
    </row>
    <row r="398" spans="1:7" ht="15" x14ac:dyDescent="0.25">
      <c r="A398" s="167" t="str">
        <f t="shared" si="7"/>
        <v>5241004451</v>
      </c>
      <c r="B398" s="182" t="str">
        <f>+'004'!G397</f>
        <v xml:space="preserve">      5241004451  AYUDAS SOCIALES A IN</v>
      </c>
      <c r="C398" s="184">
        <f>+'004'!H397</f>
        <v>3000</v>
      </c>
      <c r="D398" s="184">
        <f>+'004'!I397</f>
        <v>0</v>
      </c>
      <c r="E398" s="184">
        <f>+'004'!J397</f>
        <v>0</v>
      </c>
      <c r="F398" s="184">
        <f>+'004'!K397</f>
        <v>3000</v>
      </c>
      <c r="G398" s="184">
        <f>+'004'!L397</f>
        <v>0</v>
      </c>
    </row>
    <row r="399" spans="1:7" ht="15" x14ac:dyDescent="0.25">
      <c r="A399" s="167" t="str">
        <f t="shared" si="7"/>
        <v>5250</v>
      </c>
      <c r="B399" s="182" t="str">
        <f>+'004'!G398</f>
        <v>**    5250     Pensiones y Jubilaciones</v>
      </c>
      <c r="C399" s="184">
        <f>+'004'!H398</f>
        <v>3682212.55</v>
      </c>
      <c r="D399" s="184">
        <f>+'004'!I398</f>
        <v>283959.26</v>
      </c>
      <c r="E399" s="184">
        <f>+'004'!J398</f>
        <v>0</v>
      </c>
      <c r="F399" s="184">
        <f>+'004'!K398</f>
        <v>3966171.81</v>
      </c>
      <c r="G399" s="184">
        <f>+'004'!L398</f>
        <v>283959.26</v>
      </c>
    </row>
    <row r="400" spans="1:7" ht="15" x14ac:dyDescent="0.25">
      <c r="A400" s="167" t="str">
        <f t="shared" si="7"/>
        <v>5251</v>
      </c>
      <c r="B400" s="182" t="str">
        <f>+'004'!G399</f>
        <v>*     5251     Pensiones</v>
      </c>
      <c r="C400" s="184">
        <f>+'004'!H399</f>
        <v>3682212.55</v>
      </c>
      <c r="D400" s="184">
        <f>+'004'!I399</f>
        <v>283959.26</v>
      </c>
      <c r="E400" s="184">
        <f>+'004'!J399</f>
        <v>0</v>
      </c>
      <c r="F400" s="184">
        <f>+'004'!K399</f>
        <v>3966171.81</v>
      </c>
      <c r="G400" s="184">
        <f>+'004'!L399</f>
        <v>283959.26</v>
      </c>
    </row>
    <row r="401" spans="1:7" ht="15" x14ac:dyDescent="0.25">
      <c r="A401" s="167" t="str">
        <f t="shared" si="7"/>
        <v>5251004511</v>
      </c>
      <c r="B401" s="182" t="str">
        <f>+'004'!G400</f>
        <v xml:space="preserve">      5251004511  PENSIONES</v>
      </c>
      <c r="C401" s="184">
        <f>+'004'!H400</f>
        <v>3682212.55</v>
      </c>
      <c r="D401" s="184">
        <f>+'004'!I400</f>
        <v>283959.26</v>
      </c>
      <c r="E401" s="184">
        <f>+'004'!J400</f>
        <v>0</v>
      </c>
      <c r="F401" s="184">
        <f>+'004'!K400</f>
        <v>3966171.81</v>
      </c>
      <c r="G401" s="184">
        <f>+'004'!L400</f>
        <v>283959.26</v>
      </c>
    </row>
    <row r="402" spans="1:7" ht="15" x14ac:dyDescent="0.25">
      <c r="A402" s="167" t="str">
        <f t="shared" si="7"/>
        <v>5500</v>
      </c>
      <c r="B402" s="182" t="str">
        <f>+'004'!G401</f>
        <v>***   5500     Otros Gastos y Pérdidas</v>
      </c>
      <c r="C402" s="184">
        <f>+'004'!H401</f>
        <v>93487775.739999995</v>
      </c>
      <c r="D402" s="184">
        <f>+'004'!I401</f>
        <v>9468341.0199999996</v>
      </c>
      <c r="E402" s="184">
        <f>+'004'!J401</f>
        <v>-21055.119999999999</v>
      </c>
      <c r="F402" s="184">
        <f>+'004'!K401</f>
        <v>102935061.64</v>
      </c>
      <c r="G402" s="184">
        <f>+'004'!L401</f>
        <v>9447285.9000000004</v>
      </c>
    </row>
    <row r="403" spans="1:7" ht="15" x14ac:dyDescent="0.25">
      <c r="A403" s="167" t="str">
        <f t="shared" si="7"/>
        <v>5510</v>
      </c>
      <c r="B403" s="182" t="str">
        <f>+'004'!G402</f>
        <v>**    5510     Estimaciones, Deprec., Det.</v>
      </c>
      <c r="C403" s="184">
        <f>+'004'!H402</f>
        <v>93171787</v>
      </c>
      <c r="D403" s="184">
        <f>+'004'!I402</f>
        <v>9425364.3499999996</v>
      </c>
      <c r="E403" s="184">
        <f>+'004'!J402</f>
        <v>0</v>
      </c>
      <c r="F403" s="184">
        <f>+'004'!K402</f>
        <v>102597151.34999999</v>
      </c>
      <c r="G403" s="184">
        <f>+'004'!L402</f>
        <v>9425364.3499999996</v>
      </c>
    </row>
    <row r="404" spans="1:7" ht="15" x14ac:dyDescent="0.25">
      <c r="A404" s="167" t="str">
        <f t="shared" si="7"/>
        <v>5513</v>
      </c>
      <c r="B404" s="182" t="str">
        <f>+'004'!G403</f>
        <v>*     5513     Dep. de Bienes Inmuebles</v>
      </c>
      <c r="C404" s="184">
        <f>+'004'!H403</f>
        <v>45094026.060000002</v>
      </c>
      <c r="D404" s="184">
        <f>+'004'!I403</f>
        <v>4542352.55</v>
      </c>
      <c r="E404" s="184">
        <f>+'004'!J403</f>
        <v>0</v>
      </c>
      <c r="F404" s="184">
        <f>+'004'!K403</f>
        <v>49636378.609999999</v>
      </c>
      <c r="G404" s="184">
        <f>+'004'!L403</f>
        <v>4542352.55</v>
      </c>
    </row>
    <row r="405" spans="1:7" ht="15" x14ac:dyDescent="0.25">
      <c r="A405" s="167" t="str">
        <f t="shared" si="7"/>
        <v>5513005831</v>
      </c>
      <c r="B405" s="182" t="str">
        <f>+'004'!G404</f>
        <v xml:space="preserve">      5513005831  EDIFICIOS E INSTALACIONES</v>
      </c>
      <c r="C405" s="184">
        <f>+'004'!H404</f>
        <v>45094026.060000002</v>
      </c>
      <c r="D405" s="184">
        <f>+'004'!I404</f>
        <v>4542352.55</v>
      </c>
      <c r="E405" s="184">
        <f>+'004'!J404</f>
        <v>0</v>
      </c>
      <c r="F405" s="184">
        <f>+'004'!K404</f>
        <v>49636378.609999999</v>
      </c>
      <c r="G405" s="184">
        <f>+'004'!L404</f>
        <v>4542352.55</v>
      </c>
    </row>
    <row r="406" spans="1:7" ht="15" x14ac:dyDescent="0.25">
      <c r="A406" s="167" t="str">
        <f t="shared" si="7"/>
        <v>5515</v>
      </c>
      <c r="B406" s="182" t="str">
        <f>+'004'!G405</f>
        <v>*     5515     Dep. de Bienes Muebles</v>
      </c>
      <c r="C406" s="184">
        <f>+'004'!H405</f>
        <v>46825721.509999998</v>
      </c>
      <c r="D406" s="184">
        <f>+'004'!I405</f>
        <v>4778723.62</v>
      </c>
      <c r="E406" s="184">
        <f>+'004'!J405</f>
        <v>0</v>
      </c>
      <c r="F406" s="184">
        <f>+'004'!K405</f>
        <v>51604445.130000003</v>
      </c>
      <c r="G406" s="184">
        <f>+'004'!L405</f>
        <v>4778723.62</v>
      </c>
    </row>
    <row r="407" spans="1:7" ht="15" x14ac:dyDescent="0.25">
      <c r="A407" s="167" t="str">
        <f t="shared" si="7"/>
        <v>5515005111</v>
      </c>
      <c r="B407" s="182" t="str">
        <f>+'004'!G406</f>
        <v xml:space="preserve">      5515005111  MUEBLES DE OFICINA Y</v>
      </c>
      <c r="C407" s="184">
        <f>+'004'!H406</f>
        <v>8183159.3600000003</v>
      </c>
      <c r="D407" s="184">
        <f>+'004'!I406</f>
        <v>898617.19</v>
      </c>
      <c r="E407" s="184">
        <f>+'004'!J406</f>
        <v>0</v>
      </c>
      <c r="F407" s="184">
        <f>+'004'!K406</f>
        <v>9081776.5500000007</v>
      </c>
      <c r="G407" s="184">
        <f>+'004'!L406</f>
        <v>898617.19</v>
      </c>
    </row>
    <row r="408" spans="1:7" ht="15" x14ac:dyDescent="0.25">
      <c r="A408" s="167" t="str">
        <f t="shared" si="7"/>
        <v>5515005151</v>
      </c>
      <c r="B408" s="182" t="str">
        <f>+'004'!G407</f>
        <v xml:space="preserve">      5515005151  EQUIPO DE COMPUTO Y</v>
      </c>
      <c r="C408" s="184">
        <f>+'004'!H407</f>
        <v>12230016.380000001</v>
      </c>
      <c r="D408" s="184">
        <f>+'004'!I407</f>
        <v>1224486.48</v>
      </c>
      <c r="E408" s="184">
        <f>+'004'!J407</f>
        <v>0</v>
      </c>
      <c r="F408" s="184">
        <f>+'004'!K407</f>
        <v>13454502.859999999</v>
      </c>
      <c r="G408" s="184">
        <f>+'004'!L407</f>
        <v>1224486.48</v>
      </c>
    </row>
    <row r="409" spans="1:7" ht="15" x14ac:dyDescent="0.25">
      <c r="A409" s="167" t="str">
        <f t="shared" si="7"/>
        <v>5515005191</v>
      </c>
      <c r="B409" s="182" t="str">
        <f>+'004'!G408</f>
        <v xml:space="preserve">      5515005191  OTROS MOBILIARIOS Y</v>
      </c>
      <c r="C409" s="184">
        <f>+'004'!H408</f>
        <v>13812401.4</v>
      </c>
      <c r="D409" s="184">
        <f>+'004'!I408</f>
        <v>1341407.1599999999</v>
      </c>
      <c r="E409" s="184">
        <f>+'004'!J408</f>
        <v>0</v>
      </c>
      <c r="F409" s="184">
        <f>+'004'!K408</f>
        <v>15153808.560000001</v>
      </c>
      <c r="G409" s="184">
        <f>+'004'!L408</f>
        <v>1341407.1599999999</v>
      </c>
    </row>
    <row r="410" spans="1:7" ht="15" x14ac:dyDescent="0.25">
      <c r="A410" s="167" t="str">
        <f t="shared" si="7"/>
        <v>5515005311</v>
      </c>
      <c r="B410" s="182" t="str">
        <f>+'004'!G409</f>
        <v xml:space="preserve">      5515005311  EQUIPO MEDICO</v>
      </c>
      <c r="C410" s="184">
        <f>+'004'!H409</f>
        <v>2441.67</v>
      </c>
      <c r="D410" s="184">
        <f>+'004'!I409</f>
        <v>403.91</v>
      </c>
      <c r="E410" s="184">
        <f>+'004'!J409</f>
        <v>0</v>
      </c>
      <c r="F410" s="184">
        <f>+'004'!K409</f>
        <v>2845.58</v>
      </c>
      <c r="G410" s="184">
        <f>+'004'!L409</f>
        <v>403.91</v>
      </c>
    </row>
    <row r="411" spans="1:7" ht="15" x14ac:dyDescent="0.25">
      <c r="A411" s="167" t="str">
        <f t="shared" si="7"/>
        <v>5515005411</v>
      </c>
      <c r="B411" s="182" t="str">
        <f>+'004'!G410</f>
        <v xml:space="preserve">      5515005411  AUTOMOVILES Y CAMIONES</v>
      </c>
      <c r="C411" s="184">
        <f>+'004'!H410</f>
        <v>11659810.210000001</v>
      </c>
      <c r="D411" s="184">
        <f>+'004'!I410</f>
        <v>1205087.32</v>
      </c>
      <c r="E411" s="184">
        <f>+'004'!J410</f>
        <v>0</v>
      </c>
      <c r="F411" s="184">
        <f>+'004'!K410</f>
        <v>12864897.529999999</v>
      </c>
      <c r="G411" s="184">
        <f>+'004'!L410</f>
        <v>1205087.32</v>
      </c>
    </row>
    <row r="412" spans="1:7" ht="15" x14ac:dyDescent="0.25">
      <c r="A412" s="167" t="str">
        <f t="shared" si="7"/>
        <v>5515005491</v>
      </c>
      <c r="B412" s="182" t="str">
        <f>+'004'!G411</f>
        <v xml:space="preserve">      5515005491  OTROS EQUIPOS DE TRANSPORTE</v>
      </c>
      <c r="C412" s="184">
        <f>+'004'!H411</f>
        <v>28662.5</v>
      </c>
      <c r="D412" s="184">
        <f>+'004'!I411</f>
        <v>7710.42</v>
      </c>
      <c r="E412" s="184">
        <f>+'004'!J411</f>
        <v>0</v>
      </c>
      <c r="F412" s="184">
        <f>+'004'!K411</f>
        <v>36372.92</v>
      </c>
      <c r="G412" s="184">
        <f>+'004'!L411</f>
        <v>7710.42</v>
      </c>
    </row>
    <row r="413" spans="1:7" ht="15" x14ac:dyDescent="0.25">
      <c r="A413" s="167" t="str">
        <f t="shared" ref="A413:A418" si="8">IF(LEFT(B413,1)=" ",MID(B413,7,10),MID(B413,7,4))</f>
        <v>5515005641</v>
      </c>
      <c r="B413" s="182" t="str">
        <f>+'004'!G412</f>
        <v xml:space="preserve">      5515005641  SISTEMAS DE AIRE ACO</v>
      </c>
      <c r="C413" s="184">
        <f>+'004'!H412</f>
        <v>180162.92</v>
      </c>
      <c r="D413" s="184">
        <f>+'004'!I412</f>
        <v>24641.32</v>
      </c>
      <c r="E413" s="184">
        <f>+'004'!J412</f>
        <v>0</v>
      </c>
      <c r="F413" s="184">
        <f>+'004'!K412</f>
        <v>204804.24</v>
      </c>
      <c r="G413" s="184">
        <f>+'004'!L412</f>
        <v>24641.32</v>
      </c>
    </row>
    <row r="414" spans="1:7" ht="15" x14ac:dyDescent="0.25">
      <c r="A414" s="167" t="str">
        <f t="shared" si="8"/>
        <v>5515005651</v>
      </c>
      <c r="B414" s="182" t="str">
        <f>+'004'!G413</f>
        <v xml:space="preserve">      5515005651  EQUIPO DE COMUNICACI</v>
      </c>
      <c r="C414" s="184">
        <f>+'004'!H413</f>
        <v>457333.31</v>
      </c>
      <c r="D414" s="184">
        <f>+'004'!I413</f>
        <v>49297.03</v>
      </c>
      <c r="E414" s="184">
        <f>+'004'!J413</f>
        <v>0</v>
      </c>
      <c r="F414" s="184">
        <f>+'004'!K413</f>
        <v>506630.34</v>
      </c>
      <c r="G414" s="184">
        <f>+'004'!L413</f>
        <v>49297.03</v>
      </c>
    </row>
    <row r="415" spans="1:7" ht="15" x14ac:dyDescent="0.25">
      <c r="A415" s="167" t="str">
        <f t="shared" si="8"/>
        <v>5515005661</v>
      </c>
      <c r="B415" s="182" t="str">
        <f>+'004'!G414</f>
        <v xml:space="preserve">      5515005661  EQUIPO DE GENERACION</v>
      </c>
      <c r="C415" s="184">
        <f>+'004'!H414</f>
        <v>244973.86</v>
      </c>
      <c r="D415" s="184">
        <f>+'004'!I414</f>
        <v>24497.4</v>
      </c>
      <c r="E415" s="184">
        <f>+'004'!J414</f>
        <v>0</v>
      </c>
      <c r="F415" s="184">
        <f>+'004'!K414</f>
        <v>269471.26</v>
      </c>
      <c r="G415" s="184">
        <f>+'004'!L414</f>
        <v>24497.4</v>
      </c>
    </row>
    <row r="416" spans="1:7" ht="15" x14ac:dyDescent="0.25">
      <c r="A416" s="167" t="str">
        <f t="shared" si="8"/>
        <v>5515005671</v>
      </c>
      <c r="B416" s="182" t="str">
        <f>+'004'!G415</f>
        <v xml:space="preserve">      5515005671  HERRAMIENTAS Y MAQUI</v>
      </c>
      <c r="C416" s="184">
        <f>+'004'!H415</f>
        <v>26759.9</v>
      </c>
      <c r="D416" s="184">
        <f>+'004'!I415</f>
        <v>2575.39</v>
      </c>
      <c r="E416" s="184">
        <f>+'004'!J415</f>
        <v>0</v>
      </c>
      <c r="F416" s="184">
        <f>+'004'!K415</f>
        <v>29335.29</v>
      </c>
      <c r="G416" s="184">
        <f>+'004'!L415</f>
        <v>2575.39</v>
      </c>
    </row>
    <row r="417" spans="1:7" ht="15" x14ac:dyDescent="0.25">
      <c r="A417" s="167" t="str">
        <f t="shared" si="8"/>
        <v>5517</v>
      </c>
      <c r="B417" s="182" t="str">
        <f>+'004'!G416</f>
        <v>*     5517     Am. de Activos Intangibles</v>
      </c>
      <c r="C417" s="184">
        <f>+'004'!H416</f>
        <v>1252039.43</v>
      </c>
      <c r="D417" s="184">
        <f>+'004'!I416</f>
        <v>104288.18</v>
      </c>
      <c r="E417" s="184">
        <f>+'004'!J416</f>
        <v>0</v>
      </c>
      <c r="F417" s="184">
        <f>+'004'!K416</f>
        <v>1356327.61</v>
      </c>
      <c r="G417" s="184">
        <f>+'004'!L416</f>
        <v>104288.18</v>
      </c>
    </row>
    <row r="418" spans="1:7" ht="15" x14ac:dyDescent="0.25">
      <c r="A418" s="167" t="str">
        <f t="shared" si="8"/>
        <v>5517005971</v>
      </c>
      <c r="B418" s="182" t="str">
        <f>+'004'!G417</f>
        <v xml:space="preserve">      5517005971  LICENCIAS INFORMATIC</v>
      </c>
      <c r="C418" s="184">
        <f>+'004'!H417</f>
        <v>1252039.43</v>
      </c>
      <c r="D418" s="184">
        <f>+'004'!I417</f>
        <v>104288.18</v>
      </c>
      <c r="E418" s="184">
        <f>+'004'!J417</f>
        <v>0</v>
      </c>
      <c r="F418" s="184">
        <f>+'004'!K417</f>
        <v>1356327.61</v>
      </c>
      <c r="G418" s="184">
        <f>+'004'!L417</f>
        <v>104288.18</v>
      </c>
    </row>
    <row r="419" spans="1:7" ht="15" x14ac:dyDescent="0.25">
      <c r="A419" s="167" t="str">
        <f t="shared" ref="A419:A423" si="9">IF(LEFT(B419,1)=" ",MID(B419,7,10),MID(B419,7,4))</f>
        <v>5590</v>
      </c>
      <c r="B419" s="182" t="str">
        <f>+'004'!G418</f>
        <v>**    5590     Otros Gastos</v>
      </c>
      <c r="C419" s="184">
        <f>+'004'!H418</f>
        <v>315988.74</v>
      </c>
      <c r="D419" s="184">
        <f>+'004'!I418</f>
        <v>42976.67</v>
      </c>
      <c r="E419" s="184">
        <f>+'004'!J418</f>
        <v>-21055.119999999999</v>
      </c>
      <c r="F419" s="184">
        <f>+'004'!K418</f>
        <v>337910.29</v>
      </c>
      <c r="G419" s="184">
        <f>+'004'!L418</f>
        <v>21921.55</v>
      </c>
    </row>
    <row r="420" spans="1:7" ht="15" x14ac:dyDescent="0.25">
      <c r="A420" s="167" t="str">
        <f t="shared" si="9"/>
        <v>5594</v>
      </c>
      <c r="B420" s="182" t="str">
        <f>+'004'!G419</f>
        <v>*     5594 Dif. por Tipo de cambio Neg.</v>
      </c>
      <c r="C420" s="184">
        <f>+'004'!H419</f>
        <v>21055.119999999999</v>
      </c>
      <c r="D420" s="184">
        <f>+'004'!I419</f>
        <v>35970.42</v>
      </c>
      <c r="E420" s="184">
        <f>+'004'!J419</f>
        <v>-21055.119999999999</v>
      </c>
      <c r="F420" s="184">
        <f>+'004'!K419</f>
        <v>35970.42</v>
      </c>
      <c r="G420" s="184">
        <f>+'004'!L419</f>
        <v>14915.3</v>
      </c>
    </row>
    <row r="421" spans="1:7" ht="15" x14ac:dyDescent="0.25">
      <c r="A421" s="167" t="str">
        <f t="shared" si="9"/>
        <v>5594003416</v>
      </c>
      <c r="B421" s="182" t="str">
        <f>+'004'!G420</f>
        <v xml:space="preserve">      5594003416  REVALUACIÓN CAMBIARI</v>
      </c>
      <c r="C421" s="184">
        <f>+'004'!H420</f>
        <v>21055.119999999999</v>
      </c>
      <c r="D421" s="184">
        <f>+'004'!I420</f>
        <v>35970.42</v>
      </c>
      <c r="E421" s="184">
        <f>+'004'!J420</f>
        <v>-21055.119999999999</v>
      </c>
      <c r="F421" s="184">
        <f>+'004'!K420</f>
        <v>35970.42</v>
      </c>
      <c r="G421" s="184">
        <f>+'004'!L420</f>
        <v>14915.3</v>
      </c>
    </row>
    <row r="422" spans="1:7" ht="15" x14ac:dyDescent="0.25">
      <c r="A422" s="167" t="str">
        <f t="shared" si="9"/>
        <v>5599</v>
      </c>
      <c r="B422" s="182" t="str">
        <f>+'004'!G421</f>
        <v>*     5599       Otros Gastos Varios</v>
      </c>
      <c r="C422" s="184">
        <f>+'004'!H421</f>
        <v>294933.62</v>
      </c>
      <c r="D422" s="184">
        <f>+'004'!I421</f>
        <v>7006.25</v>
      </c>
      <c r="E422" s="184">
        <f>+'004'!J421</f>
        <v>0</v>
      </c>
      <c r="F422" s="184">
        <f>+'004'!K421</f>
        <v>301939.87</v>
      </c>
      <c r="G422" s="184">
        <f>+'004'!L421</f>
        <v>7006.25</v>
      </c>
    </row>
    <row r="423" spans="1:7" ht="15" x14ac:dyDescent="0.25">
      <c r="A423" s="167" t="str">
        <f t="shared" si="9"/>
        <v>5599000001</v>
      </c>
      <c r="B423" s="182" t="str">
        <f>+'004'!G422</f>
        <v xml:space="preserve">      5599000001  OTROS GASTOS</v>
      </c>
      <c r="C423" s="184">
        <f>+'004'!H422</f>
        <v>294933.62</v>
      </c>
      <c r="D423" s="184">
        <f>+'004'!I422</f>
        <v>7006.25</v>
      </c>
      <c r="E423" s="184">
        <f>+'004'!J422</f>
        <v>0</v>
      </c>
      <c r="F423" s="184">
        <f>+'004'!K422</f>
        <v>301939.87</v>
      </c>
      <c r="G423" s="184">
        <f>+'004'!L422</f>
        <v>7006.25</v>
      </c>
    </row>
    <row r="424" spans="1:7" ht="15" x14ac:dyDescent="0.25">
      <c r="A424" s="167"/>
      <c r="B424" s="182"/>
      <c r="C424" s="184"/>
      <c r="D424" s="184"/>
      <c r="E424" s="184"/>
      <c r="F424" s="184"/>
      <c r="G424" s="184"/>
    </row>
  </sheetData>
  <sheetProtection insertRows="0" deleteRows="0" autoFilter="0"/>
  <mergeCells count="1">
    <mergeCell ref="A1:G1"/>
  </mergeCells>
  <dataValidations count="7">
    <dataValidation allowBlank="1" showInputMessage="1" showErrorMessage="1" prompt="Corresponde al número de la cuenta de acuerdo al Plan de Cuentas emitido por el CONAC (DOF 22/11/2010)."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dataValidation allowBlank="1" showInputMessage="1" showErrorMessage="1" prompt="Corresponde al nombre o descripción de la cuenta de acuerdo al Plan de Cuentas emitido por el CONAC."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dataValidation allowBlank="1" showInputMessage="1" showErrorMessage="1" prompt="Saldo inicial del mes."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dataValidation allowBlank="1" showInputMessage="1" showErrorMessage="1" prompt="Cargos del mes."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7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073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09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45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681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17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753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289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25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361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897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33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1969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05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41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dataValidation allowBlank="1" showInputMessage="1" showErrorMessage="1" prompt="Abonos del mes."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E13107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E19660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E26214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E32768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E39321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E45875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E52428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E58982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E65536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E72089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E78643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E85196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E91750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E98304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dataValidation allowBlank="1" showInputMessage="1" showErrorMessage="1" prompt="Saldo final del mes."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dataValidation allowBlank="1" showInputMessage="1" showErrorMessage="1" prompt="Es la diferencia entre el cargo y el abono."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7 JC65537 SY65537 ACU65537 AMQ65537 AWM65537 BGI65537 BQE65537 CAA65537 CJW65537 CTS65537 DDO65537 DNK65537 DXG65537 EHC65537 EQY65537 FAU65537 FKQ65537 FUM65537 GEI65537 GOE65537 GYA65537 HHW65537 HRS65537 IBO65537 ILK65537 IVG65537 JFC65537 JOY65537 JYU65537 KIQ65537 KSM65537 LCI65537 LME65537 LWA65537 MFW65537 MPS65537 MZO65537 NJK65537 NTG65537 ODC65537 OMY65537 OWU65537 PGQ65537 PQM65537 QAI65537 QKE65537 QUA65537 RDW65537 RNS65537 RXO65537 SHK65537 SRG65537 TBC65537 TKY65537 TUU65537 UEQ65537 UOM65537 UYI65537 VIE65537 VSA65537 WBW65537 WLS65537 WVO65537 G131073 JC131073 SY131073 ACU131073 AMQ131073 AWM131073 BGI131073 BQE131073 CAA131073 CJW131073 CTS131073 DDO131073 DNK131073 DXG131073 EHC131073 EQY131073 FAU131073 FKQ131073 FUM131073 GEI131073 GOE131073 GYA131073 HHW131073 HRS131073 IBO131073 ILK131073 IVG131073 JFC131073 JOY131073 JYU131073 KIQ131073 KSM131073 LCI131073 LME131073 LWA131073 MFW131073 MPS131073 MZO131073 NJK131073 NTG131073 ODC131073 OMY131073 OWU131073 PGQ131073 PQM131073 QAI131073 QKE131073 QUA131073 RDW131073 RNS131073 RXO131073 SHK131073 SRG131073 TBC131073 TKY131073 TUU131073 UEQ131073 UOM131073 UYI131073 VIE131073 VSA131073 WBW131073 WLS131073 WVO131073 G196609 JC196609 SY196609 ACU196609 AMQ196609 AWM196609 BGI196609 BQE196609 CAA196609 CJW196609 CTS196609 DDO196609 DNK196609 DXG196609 EHC196609 EQY196609 FAU196609 FKQ196609 FUM196609 GEI196609 GOE196609 GYA196609 HHW196609 HRS196609 IBO196609 ILK196609 IVG196609 JFC196609 JOY196609 JYU196609 KIQ196609 KSM196609 LCI196609 LME196609 LWA196609 MFW196609 MPS196609 MZO196609 NJK196609 NTG196609 ODC196609 OMY196609 OWU196609 PGQ196609 PQM196609 QAI196609 QKE196609 QUA196609 RDW196609 RNS196609 RXO196609 SHK196609 SRG196609 TBC196609 TKY196609 TUU196609 UEQ196609 UOM196609 UYI196609 VIE196609 VSA196609 WBW196609 WLS196609 WVO196609 G262145 JC262145 SY262145 ACU262145 AMQ262145 AWM262145 BGI262145 BQE262145 CAA262145 CJW262145 CTS262145 DDO262145 DNK262145 DXG262145 EHC262145 EQY262145 FAU262145 FKQ262145 FUM262145 GEI262145 GOE262145 GYA262145 HHW262145 HRS262145 IBO262145 ILK262145 IVG262145 JFC262145 JOY262145 JYU262145 KIQ262145 KSM262145 LCI262145 LME262145 LWA262145 MFW262145 MPS262145 MZO262145 NJK262145 NTG262145 ODC262145 OMY262145 OWU262145 PGQ262145 PQM262145 QAI262145 QKE262145 QUA262145 RDW262145 RNS262145 RXO262145 SHK262145 SRG262145 TBC262145 TKY262145 TUU262145 UEQ262145 UOM262145 UYI262145 VIE262145 VSA262145 WBW262145 WLS262145 WVO262145 G327681 JC327681 SY327681 ACU327681 AMQ327681 AWM327681 BGI327681 BQE327681 CAA327681 CJW327681 CTS327681 DDO327681 DNK327681 DXG327681 EHC327681 EQY327681 FAU327681 FKQ327681 FUM327681 GEI327681 GOE327681 GYA327681 HHW327681 HRS327681 IBO327681 ILK327681 IVG327681 JFC327681 JOY327681 JYU327681 KIQ327681 KSM327681 LCI327681 LME327681 LWA327681 MFW327681 MPS327681 MZO327681 NJK327681 NTG327681 ODC327681 OMY327681 OWU327681 PGQ327681 PQM327681 QAI327681 QKE327681 QUA327681 RDW327681 RNS327681 RXO327681 SHK327681 SRG327681 TBC327681 TKY327681 TUU327681 UEQ327681 UOM327681 UYI327681 VIE327681 VSA327681 WBW327681 WLS327681 WVO327681 G393217 JC393217 SY393217 ACU393217 AMQ393217 AWM393217 BGI393217 BQE393217 CAA393217 CJW393217 CTS393217 DDO393217 DNK393217 DXG393217 EHC393217 EQY393217 FAU393217 FKQ393217 FUM393217 GEI393217 GOE393217 GYA393217 HHW393217 HRS393217 IBO393217 ILK393217 IVG393217 JFC393217 JOY393217 JYU393217 KIQ393217 KSM393217 LCI393217 LME393217 LWA393217 MFW393217 MPS393217 MZO393217 NJK393217 NTG393217 ODC393217 OMY393217 OWU393217 PGQ393217 PQM393217 QAI393217 QKE393217 QUA393217 RDW393217 RNS393217 RXO393217 SHK393217 SRG393217 TBC393217 TKY393217 TUU393217 UEQ393217 UOM393217 UYI393217 VIE393217 VSA393217 WBW393217 WLS393217 WVO393217 G458753 JC458753 SY458753 ACU458753 AMQ458753 AWM458753 BGI458753 BQE458753 CAA458753 CJW458753 CTS458753 DDO458753 DNK458753 DXG458753 EHC458753 EQY458753 FAU458753 FKQ458753 FUM458753 GEI458753 GOE458753 GYA458753 HHW458753 HRS458753 IBO458753 ILK458753 IVG458753 JFC458753 JOY458753 JYU458753 KIQ458753 KSM458753 LCI458753 LME458753 LWA458753 MFW458753 MPS458753 MZO458753 NJK458753 NTG458753 ODC458753 OMY458753 OWU458753 PGQ458753 PQM458753 QAI458753 QKE458753 QUA458753 RDW458753 RNS458753 RXO458753 SHK458753 SRG458753 TBC458753 TKY458753 TUU458753 UEQ458753 UOM458753 UYI458753 VIE458753 VSA458753 WBW458753 WLS458753 WVO458753 G524289 JC524289 SY524289 ACU524289 AMQ524289 AWM524289 BGI524289 BQE524289 CAA524289 CJW524289 CTS524289 DDO524289 DNK524289 DXG524289 EHC524289 EQY524289 FAU524289 FKQ524289 FUM524289 GEI524289 GOE524289 GYA524289 HHW524289 HRS524289 IBO524289 ILK524289 IVG524289 JFC524289 JOY524289 JYU524289 KIQ524289 KSM524289 LCI524289 LME524289 LWA524289 MFW524289 MPS524289 MZO524289 NJK524289 NTG524289 ODC524289 OMY524289 OWU524289 PGQ524289 PQM524289 QAI524289 QKE524289 QUA524289 RDW524289 RNS524289 RXO524289 SHK524289 SRG524289 TBC524289 TKY524289 TUU524289 UEQ524289 UOM524289 UYI524289 VIE524289 VSA524289 WBW524289 WLS524289 WVO524289 G589825 JC589825 SY589825 ACU589825 AMQ589825 AWM589825 BGI589825 BQE589825 CAA589825 CJW589825 CTS589825 DDO589825 DNK589825 DXG589825 EHC589825 EQY589825 FAU589825 FKQ589825 FUM589825 GEI589825 GOE589825 GYA589825 HHW589825 HRS589825 IBO589825 ILK589825 IVG589825 JFC589825 JOY589825 JYU589825 KIQ589825 KSM589825 LCI589825 LME589825 LWA589825 MFW589825 MPS589825 MZO589825 NJK589825 NTG589825 ODC589825 OMY589825 OWU589825 PGQ589825 PQM589825 QAI589825 QKE589825 QUA589825 RDW589825 RNS589825 RXO589825 SHK589825 SRG589825 TBC589825 TKY589825 TUU589825 UEQ589825 UOM589825 UYI589825 VIE589825 VSA589825 WBW589825 WLS589825 WVO589825 G655361 JC655361 SY655361 ACU655361 AMQ655361 AWM655361 BGI655361 BQE655361 CAA655361 CJW655361 CTS655361 DDO655361 DNK655361 DXG655361 EHC655361 EQY655361 FAU655361 FKQ655361 FUM655361 GEI655361 GOE655361 GYA655361 HHW655361 HRS655361 IBO655361 ILK655361 IVG655361 JFC655361 JOY655361 JYU655361 KIQ655361 KSM655361 LCI655361 LME655361 LWA655361 MFW655361 MPS655361 MZO655361 NJK655361 NTG655361 ODC655361 OMY655361 OWU655361 PGQ655361 PQM655361 QAI655361 QKE655361 QUA655361 RDW655361 RNS655361 RXO655361 SHK655361 SRG655361 TBC655361 TKY655361 TUU655361 UEQ655361 UOM655361 UYI655361 VIE655361 VSA655361 WBW655361 WLS655361 WVO655361 G720897 JC720897 SY720897 ACU720897 AMQ720897 AWM720897 BGI720897 BQE720897 CAA720897 CJW720897 CTS720897 DDO720897 DNK720897 DXG720897 EHC720897 EQY720897 FAU720897 FKQ720897 FUM720897 GEI720897 GOE720897 GYA720897 HHW720897 HRS720897 IBO720897 ILK720897 IVG720897 JFC720897 JOY720897 JYU720897 KIQ720897 KSM720897 LCI720897 LME720897 LWA720897 MFW720897 MPS720897 MZO720897 NJK720897 NTG720897 ODC720897 OMY720897 OWU720897 PGQ720897 PQM720897 QAI720897 QKE720897 QUA720897 RDW720897 RNS720897 RXO720897 SHK720897 SRG720897 TBC720897 TKY720897 TUU720897 UEQ720897 UOM720897 UYI720897 VIE720897 VSA720897 WBW720897 WLS720897 WVO720897 G786433 JC786433 SY786433 ACU786433 AMQ786433 AWM786433 BGI786433 BQE786433 CAA786433 CJW786433 CTS786433 DDO786433 DNK786433 DXG786433 EHC786433 EQY786433 FAU786433 FKQ786433 FUM786433 GEI786433 GOE786433 GYA786433 HHW786433 HRS786433 IBO786433 ILK786433 IVG786433 JFC786433 JOY786433 JYU786433 KIQ786433 KSM786433 LCI786433 LME786433 LWA786433 MFW786433 MPS786433 MZO786433 NJK786433 NTG786433 ODC786433 OMY786433 OWU786433 PGQ786433 PQM786433 QAI786433 QKE786433 QUA786433 RDW786433 RNS786433 RXO786433 SHK786433 SRG786433 TBC786433 TKY786433 TUU786433 UEQ786433 UOM786433 UYI786433 VIE786433 VSA786433 WBW786433 WLS786433 WVO786433 G851969 JC851969 SY851969 ACU851969 AMQ851969 AWM851969 BGI851969 BQE851969 CAA851969 CJW851969 CTS851969 DDO851969 DNK851969 DXG851969 EHC851969 EQY851969 FAU851969 FKQ851969 FUM851969 GEI851969 GOE851969 GYA851969 HHW851969 HRS851969 IBO851969 ILK851969 IVG851969 JFC851969 JOY851969 JYU851969 KIQ851969 KSM851969 LCI851969 LME851969 LWA851969 MFW851969 MPS851969 MZO851969 NJK851969 NTG851969 ODC851969 OMY851969 OWU851969 PGQ851969 PQM851969 QAI851969 QKE851969 QUA851969 RDW851969 RNS851969 RXO851969 SHK851969 SRG851969 TBC851969 TKY851969 TUU851969 UEQ851969 UOM851969 UYI851969 VIE851969 VSA851969 WBW851969 WLS851969 WVO851969 G917505 JC917505 SY917505 ACU917505 AMQ917505 AWM917505 BGI917505 BQE917505 CAA917505 CJW917505 CTS917505 DDO917505 DNK917505 DXG917505 EHC917505 EQY917505 FAU917505 FKQ917505 FUM917505 GEI917505 GOE917505 GYA917505 HHW917505 HRS917505 IBO917505 ILK917505 IVG917505 JFC917505 JOY917505 JYU917505 KIQ917505 KSM917505 LCI917505 LME917505 LWA917505 MFW917505 MPS917505 MZO917505 NJK917505 NTG917505 ODC917505 OMY917505 OWU917505 PGQ917505 PQM917505 QAI917505 QKE917505 QUA917505 RDW917505 RNS917505 RXO917505 SHK917505 SRG917505 TBC917505 TKY917505 TUU917505 UEQ917505 UOM917505 UYI917505 VIE917505 VSA917505 WBW917505 WLS917505 WVO917505 G983041 JC983041 SY983041 ACU983041 AMQ983041 AWM983041 BGI983041 BQE983041 CAA983041 CJW983041 CTS983041 DDO983041 DNK983041 DXG983041 EHC983041 EQY983041 FAU983041 FKQ983041 FUM983041 GEI983041 GOE983041 GYA983041 HHW983041 HRS983041 IBO983041 ILK983041 IVG983041 JFC983041 JOY983041 JYU983041 KIQ983041 KSM983041 LCI983041 LME983041 LWA983041 MFW983041 MPS983041 MZO983041 NJK983041 NTG983041 ODC983041 OMY983041 OWU983041 PGQ983041 PQM983041 QAI983041 QKE983041 QUA983041 RDW983041 RNS983041 RXO983041 SHK983041 SRG983041 TBC983041 TKY983041 TUU983041 UEQ983041 UOM983041 UYI983041 VIE983041 VSA983041 WBW983041 WLS983041 WVO983041"/>
  </dataValidations>
  <printOptions horizontalCentered="1"/>
  <pageMargins left="0.78740157480314965" right="0.39370078740157483" top="1.1811023622047245" bottom="0.98425196850393704" header="0" footer="0"/>
  <pageSetup scale="8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7"/>
  <sheetViews>
    <sheetView zoomScaleNormal="100" workbookViewId="0">
      <pane ySplit="2" topLeftCell="A3" activePane="bottomLeft" state="frozen"/>
      <selection activeCell="B4" sqref="B4"/>
      <selection pane="bottomLeft" activeCell="B418" sqref="B418"/>
    </sheetView>
  </sheetViews>
  <sheetFormatPr baseColWidth="10" defaultColWidth="16.5703125" defaultRowHeight="11.25" x14ac:dyDescent="0.2"/>
  <cols>
    <col min="1" max="1" width="15.5703125" style="116" customWidth="1"/>
    <col min="2" max="2" width="26.28515625" style="116" customWidth="1"/>
    <col min="3" max="3" width="15.42578125" style="119" customWidth="1"/>
    <col min="4" max="4" width="15.5703125" style="119" customWidth="1"/>
    <col min="5" max="5" width="14.140625" style="119" bestFit="1" customWidth="1"/>
    <col min="6" max="6" width="16" style="119" customWidth="1"/>
    <col min="7" max="7" width="15.42578125" style="119" customWidth="1"/>
    <col min="8" max="256" width="16.5703125" style="116"/>
    <col min="257" max="257" width="15.5703125" style="116" customWidth="1"/>
    <col min="258" max="258" width="26.28515625" style="116" customWidth="1"/>
    <col min="259" max="259" width="15.42578125" style="116" customWidth="1"/>
    <col min="260" max="260" width="15.5703125" style="116" customWidth="1"/>
    <col min="261" max="261" width="14.140625" style="116" bestFit="1" customWidth="1"/>
    <col min="262" max="262" width="14.140625" style="116" customWidth="1"/>
    <col min="263" max="263" width="15.42578125" style="116" customWidth="1"/>
    <col min="264" max="512" width="16.5703125" style="116"/>
    <col min="513" max="513" width="15.5703125" style="116" customWidth="1"/>
    <col min="514" max="514" width="26.28515625" style="116" customWidth="1"/>
    <col min="515" max="515" width="15.42578125" style="116" customWidth="1"/>
    <col min="516" max="516" width="15.5703125" style="116" customWidth="1"/>
    <col min="517" max="517" width="14.140625" style="116" bestFit="1" customWidth="1"/>
    <col min="518" max="518" width="14.140625" style="116" customWidth="1"/>
    <col min="519" max="519" width="15.42578125" style="116" customWidth="1"/>
    <col min="520" max="768" width="16.5703125" style="116"/>
    <col min="769" max="769" width="15.5703125" style="116" customWidth="1"/>
    <col min="770" max="770" width="26.28515625" style="116" customWidth="1"/>
    <col min="771" max="771" width="15.42578125" style="116" customWidth="1"/>
    <col min="772" max="772" width="15.5703125" style="116" customWidth="1"/>
    <col min="773" max="773" width="14.140625" style="116" bestFit="1" customWidth="1"/>
    <col min="774" max="774" width="14.140625" style="116" customWidth="1"/>
    <col min="775" max="775" width="15.42578125" style="116" customWidth="1"/>
    <col min="776" max="1024" width="16.5703125" style="116"/>
    <col min="1025" max="1025" width="15.5703125" style="116" customWidth="1"/>
    <col min="1026" max="1026" width="26.28515625" style="116" customWidth="1"/>
    <col min="1027" max="1027" width="15.42578125" style="116" customWidth="1"/>
    <col min="1028" max="1028" width="15.5703125" style="116" customWidth="1"/>
    <col min="1029" max="1029" width="14.140625" style="116" bestFit="1" customWidth="1"/>
    <col min="1030" max="1030" width="14.140625" style="116" customWidth="1"/>
    <col min="1031" max="1031" width="15.42578125" style="116" customWidth="1"/>
    <col min="1032" max="1280" width="16.5703125" style="116"/>
    <col min="1281" max="1281" width="15.5703125" style="116" customWidth="1"/>
    <col min="1282" max="1282" width="26.28515625" style="116" customWidth="1"/>
    <col min="1283" max="1283" width="15.42578125" style="116" customWidth="1"/>
    <col min="1284" max="1284" width="15.5703125" style="116" customWidth="1"/>
    <col min="1285" max="1285" width="14.140625" style="116" bestFit="1" customWidth="1"/>
    <col min="1286" max="1286" width="14.140625" style="116" customWidth="1"/>
    <col min="1287" max="1287" width="15.42578125" style="116" customWidth="1"/>
    <col min="1288" max="1536" width="16.5703125" style="116"/>
    <col min="1537" max="1537" width="15.5703125" style="116" customWidth="1"/>
    <col min="1538" max="1538" width="26.28515625" style="116" customWidth="1"/>
    <col min="1539" max="1539" width="15.42578125" style="116" customWidth="1"/>
    <col min="1540" max="1540" width="15.5703125" style="116" customWidth="1"/>
    <col min="1541" max="1541" width="14.140625" style="116" bestFit="1" customWidth="1"/>
    <col min="1542" max="1542" width="14.140625" style="116" customWidth="1"/>
    <col min="1543" max="1543" width="15.42578125" style="116" customWidth="1"/>
    <col min="1544" max="1792" width="16.5703125" style="116"/>
    <col min="1793" max="1793" width="15.5703125" style="116" customWidth="1"/>
    <col min="1794" max="1794" width="26.28515625" style="116" customWidth="1"/>
    <col min="1795" max="1795" width="15.42578125" style="116" customWidth="1"/>
    <col min="1796" max="1796" width="15.5703125" style="116" customWidth="1"/>
    <col min="1797" max="1797" width="14.140625" style="116" bestFit="1" customWidth="1"/>
    <col min="1798" max="1798" width="14.140625" style="116" customWidth="1"/>
    <col min="1799" max="1799" width="15.42578125" style="116" customWidth="1"/>
    <col min="1800" max="2048" width="16.5703125" style="116"/>
    <col min="2049" max="2049" width="15.5703125" style="116" customWidth="1"/>
    <col min="2050" max="2050" width="26.28515625" style="116" customWidth="1"/>
    <col min="2051" max="2051" width="15.42578125" style="116" customWidth="1"/>
    <col min="2052" max="2052" width="15.5703125" style="116" customWidth="1"/>
    <col min="2053" max="2053" width="14.140625" style="116" bestFit="1" customWidth="1"/>
    <col min="2054" max="2054" width="14.140625" style="116" customWidth="1"/>
    <col min="2055" max="2055" width="15.42578125" style="116" customWidth="1"/>
    <col min="2056" max="2304" width="16.5703125" style="116"/>
    <col min="2305" max="2305" width="15.5703125" style="116" customWidth="1"/>
    <col min="2306" max="2306" width="26.28515625" style="116" customWidth="1"/>
    <col min="2307" max="2307" width="15.42578125" style="116" customWidth="1"/>
    <col min="2308" max="2308" width="15.5703125" style="116" customWidth="1"/>
    <col min="2309" max="2309" width="14.140625" style="116" bestFit="1" customWidth="1"/>
    <col min="2310" max="2310" width="14.140625" style="116" customWidth="1"/>
    <col min="2311" max="2311" width="15.42578125" style="116" customWidth="1"/>
    <col min="2312" max="2560" width="16.5703125" style="116"/>
    <col min="2561" max="2561" width="15.5703125" style="116" customWidth="1"/>
    <col min="2562" max="2562" width="26.28515625" style="116" customWidth="1"/>
    <col min="2563" max="2563" width="15.42578125" style="116" customWidth="1"/>
    <col min="2564" max="2564" width="15.5703125" style="116" customWidth="1"/>
    <col min="2565" max="2565" width="14.140625" style="116" bestFit="1" customWidth="1"/>
    <col min="2566" max="2566" width="14.140625" style="116" customWidth="1"/>
    <col min="2567" max="2567" width="15.42578125" style="116" customWidth="1"/>
    <col min="2568" max="2816" width="16.5703125" style="116"/>
    <col min="2817" max="2817" width="15.5703125" style="116" customWidth="1"/>
    <col min="2818" max="2818" width="26.28515625" style="116" customWidth="1"/>
    <col min="2819" max="2819" width="15.42578125" style="116" customWidth="1"/>
    <col min="2820" max="2820" width="15.5703125" style="116" customWidth="1"/>
    <col min="2821" max="2821" width="14.140625" style="116" bestFit="1" customWidth="1"/>
    <col min="2822" max="2822" width="14.140625" style="116" customWidth="1"/>
    <col min="2823" max="2823" width="15.42578125" style="116" customWidth="1"/>
    <col min="2824" max="3072" width="16.5703125" style="116"/>
    <col min="3073" max="3073" width="15.5703125" style="116" customWidth="1"/>
    <col min="3074" max="3074" width="26.28515625" style="116" customWidth="1"/>
    <col min="3075" max="3075" width="15.42578125" style="116" customWidth="1"/>
    <col min="3076" max="3076" width="15.5703125" style="116" customWidth="1"/>
    <col min="3077" max="3077" width="14.140625" style="116" bestFit="1" customWidth="1"/>
    <col min="3078" max="3078" width="14.140625" style="116" customWidth="1"/>
    <col min="3079" max="3079" width="15.42578125" style="116" customWidth="1"/>
    <col min="3080" max="3328" width="16.5703125" style="116"/>
    <col min="3329" max="3329" width="15.5703125" style="116" customWidth="1"/>
    <col min="3330" max="3330" width="26.28515625" style="116" customWidth="1"/>
    <col min="3331" max="3331" width="15.42578125" style="116" customWidth="1"/>
    <col min="3332" max="3332" width="15.5703125" style="116" customWidth="1"/>
    <col min="3333" max="3333" width="14.140625" style="116" bestFit="1" customWidth="1"/>
    <col min="3334" max="3334" width="14.140625" style="116" customWidth="1"/>
    <col min="3335" max="3335" width="15.42578125" style="116" customWidth="1"/>
    <col min="3336" max="3584" width="16.5703125" style="116"/>
    <col min="3585" max="3585" width="15.5703125" style="116" customWidth="1"/>
    <col min="3586" max="3586" width="26.28515625" style="116" customWidth="1"/>
    <col min="3587" max="3587" width="15.42578125" style="116" customWidth="1"/>
    <col min="3588" max="3588" width="15.5703125" style="116" customWidth="1"/>
    <col min="3589" max="3589" width="14.140625" style="116" bestFit="1" customWidth="1"/>
    <col min="3590" max="3590" width="14.140625" style="116" customWidth="1"/>
    <col min="3591" max="3591" width="15.42578125" style="116" customWidth="1"/>
    <col min="3592" max="3840" width="16.5703125" style="116"/>
    <col min="3841" max="3841" width="15.5703125" style="116" customWidth="1"/>
    <col min="3842" max="3842" width="26.28515625" style="116" customWidth="1"/>
    <col min="3843" max="3843" width="15.42578125" style="116" customWidth="1"/>
    <col min="3844" max="3844" width="15.5703125" style="116" customWidth="1"/>
    <col min="3845" max="3845" width="14.140625" style="116" bestFit="1" customWidth="1"/>
    <col min="3846" max="3846" width="14.140625" style="116" customWidth="1"/>
    <col min="3847" max="3847" width="15.42578125" style="116" customWidth="1"/>
    <col min="3848" max="4096" width="16.5703125" style="116"/>
    <col min="4097" max="4097" width="15.5703125" style="116" customWidth="1"/>
    <col min="4098" max="4098" width="26.28515625" style="116" customWidth="1"/>
    <col min="4099" max="4099" width="15.42578125" style="116" customWidth="1"/>
    <col min="4100" max="4100" width="15.5703125" style="116" customWidth="1"/>
    <col min="4101" max="4101" width="14.140625" style="116" bestFit="1" customWidth="1"/>
    <col min="4102" max="4102" width="14.140625" style="116" customWidth="1"/>
    <col min="4103" max="4103" width="15.42578125" style="116" customWidth="1"/>
    <col min="4104" max="4352" width="16.5703125" style="116"/>
    <col min="4353" max="4353" width="15.5703125" style="116" customWidth="1"/>
    <col min="4354" max="4354" width="26.28515625" style="116" customWidth="1"/>
    <col min="4355" max="4355" width="15.42578125" style="116" customWidth="1"/>
    <col min="4356" max="4356" width="15.5703125" style="116" customWidth="1"/>
    <col min="4357" max="4357" width="14.140625" style="116" bestFit="1" customWidth="1"/>
    <col min="4358" max="4358" width="14.140625" style="116" customWidth="1"/>
    <col min="4359" max="4359" width="15.42578125" style="116" customWidth="1"/>
    <col min="4360" max="4608" width="16.5703125" style="116"/>
    <col min="4609" max="4609" width="15.5703125" style="116" customWidth="1"/>
    <col min="4610" max="4610" width="26.28515625" style="116" customWidth="1"/>
    <col min="4611" max="4611" width="15.42578125" style="116" customWidth="1"/>
    <col min="4612" max="4612" width="15.5703125" style="116" customWidth="1"/>
    <col min="4613" max="4613" width="14.140625" style="116" bestFit="1" customWidth="1"/>
    <col min="4614" max="4614" width="14.140625" style="116" customWidth="1"/>
    <col min="4615" max="4615" width="15.42578125" style="116" customWidth="1"/>
    <col min="4616" max="4864" width="16.5703125" style="116"/>
    <col min="4865" max="4865" width="15.5703125" style="116" customWidth="1"/>
    <col min="4866" max="4866" width="26.28515625" style="116" customWidth="1"/>
    <col min="4867" max="4867" width="15.42578125" style="116" customWidth="1"/>
    <col min="4868" max="4868" width="15.5703125" style="116" customWidth="1"/>
    <col min="4869" max="4869" width="14.140625" style="116" bestFit="1" customWidth="1"/>
    <col min="4870" max="4870" width="14.140625" style="116" customWidth="1"/>
    <col min="4871" max="4871" width="15.42578125" style="116" customWidth="1"/>
    <col min="4872" max="5120" width="16.5703125" style="116"/>
    <col min="5121" max="5121" width="15.5703125" style="116" customWidth="1"/>
    <col min="5122" max="5122" width="26.28515625" style="116" customWidth="1"/>
    <col min="5123" max="5123" width="15.42578125" style="116" customWidth="1"/>
    <col min="5124" max="5124" width="15.5703125" style="116" customWidth="1"/>
    <col min="5125" max="5125" width="14.140625" style="116" bestFit="1" customWidth="1"/>
    <col min="5126" max="5126" width="14.140625" style="116" customWidth="1"/>
    <col min="5127" max="5127" width="15.42578125" style="116" customWidth="1"/>
    <col min="5128" max="5376" width="16.5703125" style="116"/>
    <col min="5377" max="5377" width="15.5703125" style="116" customWidth="1"/>
    <col min="5378" max="5378" width="26.28515625" style="116" customWidth="1"/>
    <col min="5379" max="5379" width="15.42578125" style="116" customWidth="1"/>
    <col min="5380" max="5380" width="15.5703125" style="116" customWidth="1"/>
    <col min="5381" max="5381" width="14.140625" style="116" bestFit="1" customWidth="1"/>
    <col min="5382" max="5382" width="14.140625" style="116" customWidth="1"/>
    <col min="5383" max="5383" width="15.42578125" style="116" customWidth="1"/>
    <col min="5384" max="5632" width="16.5703125" style="116"/>
    <col min="5633" max="5633" width="15.5703125" style="116" customWidth="1"/>
    <col min="5634" max="5634" width="26.28515625" style="116" customWidth="1"/>
    <col min="5635" max="5635" width="15.42578125" style="116" customWidth="1"/>
    <col min="5636" max="5636" width="15.5703125" style="116" customWidth="1"/>
    <col min="5637" max="5637" width="14.140625" style="116" bestFit="1" customWidth="1"/>
    <col min="5638" max="5638" width="14.140625" style="116" customWidth="1"/>
    <col min="5639" max="5639" width="15.42578125" style="116" customWidth="1"/>
    <col min="5640" max="5888" width="16.5703125" style="116"/>
    <col min="5889" max="5889" width="15.5703125" style="116" customWidth="1"/>
    <col min="5890" max="5890" width="26.28515625" style="116" customWidth="1"/>
    <col min="5891" max="5891" width="15.42578125" style="116" customWidth="1"/>
    <col min="5892" max="5892" width="15.5703125" style="116" customWidth="1"/>
    <col min="5893" max="5893" width="14.140625" style="116" bestFit="1" customWidth="1"/>
    <col min="5894" max="5894" width="14.140625" style="116" customWidth="1"/>
    <col min="5895" max="5895" width="15.42578125" style="116" customWidth="1"/>
    <col min="5896" max="6144" width="16.5703125" style="116"/>
    <col min="6145" max="6145" width="15.5703125" style="116" customWidth="1"/>
    <col min="6146" max="6146" width="26.28515625" style="116" customWidth="1"/>
    <col min="6147" max="6147" width="15.42578125" style="116" customWidth="1"/>
    <col min="6148" max="6148" width="15.5703125" style="116" customWidth="1"/>
    <col min="6149" max="6149" width="14.140625" style="116" bestFit="1" customWidth="1"/>
    <col min="6150" max="6150" width="14.140625" style="116" customWidth="1"/>
    <col min="6151" max="6151" width="15.42578125" style="116" customWidth="1"/>
    <col min="6152" max="6400" width="16.5703125" style="116"/>
    <col min="6401" max="6401" width="15.5703125" style="116" customWidth="1"/>
    <col min="6402" max="6402" width="26.28515625" style="116" customWidth="1"/>
    <col min="6403" max="6403" width="15.42578125" style="116" customWidth="1"/>
    <col min="6404" max="6404" width="15.5703125" style="116" customWidth="1"/>
    <col min="6405" max="6405" width="14.140625" style="116" bestFit="1" customWidth="1"/>
    <col min="6406" max="6406" width="14.140625" style="116" customWidth="1"/>
    <col min="6407" max="6407" width="15.42578125" style="116" customWidth="1"/>
    <col min="6408" max="6656" width="16.5703125" style="116"/>
    <col min="6657" max="6657" width="15.5703125" style="116" customWidth="1"/>
    <col min="6658" max="6658" width="26.28515625" style="116" customWidth="1"/>
    <col min="6659" max="6659" width="15.42578125" style="116" customWidth="1"/>
    <col min="6660" max="6660" width="15.5703125" style="116" customWidth="1"/>
    <col min="6661" max="6661" width="14.140625" style="116" bestFit="1" customWidth="1"/>
    <col min="6662" max="6662" width="14.140625" style="116" customWidth="1"/>
    <col min="6663" max="6663" width="15.42578125" style="116" customWidth="1"/>
    <col min="6664" max="6912" width="16.5703125" style="116"/>
    <col min="6913" max="6913" width="15.5703125" style="116" customWidth="1"/>
    <col min="6914" max="6914" width="26.28515625" style="116" customWidth="1"/>
    <col min="6915" max="6915" width="15.42578125" style="116" customWidth="1"/>
    <col min="6916" max="6916" width="15.5703125" style="116" customWidth="1"/>
    <col min="6917" max="6917" width="14.140625" style="116" bestFit="1" customWidth="1"/>
    <col min="6918" max="6918" width="14.140625" style="116" customWidth="1"/>
    <col min="6919" max="6919" width="15.42578125" style="116" customWidth="1"/>
    <col min="6920" max="7168" width="16.5703125" style="116"/>
    <col min="7169" max="7169" width="15.5703125" style="116" customWidth="1"/>
    <col min="7170" max="7170" width="26.28515625" style="116" customWidth="1"/>
    <col min="7171" max="7171" width="15.42578125" style="116" customWidth="1"/>
    <col min="7172" max="7172" width="15.5703125" style="116" customWidth="1"/>
    <col min="7173" max="7173" width="14.140625" style="116" bestFit="1" customWidth="1"/>
    <col min="7174" max="7174" width="14.140625" style="116" customWidth="1"/>
    <col min="7175" max="7175" width="15.42578125" style="116" customWidth="1"/>
    <col min="7176" max="7424" width="16.5703125" style="116"/>
    <col min="7425" max="7425" width="15.5703125" style="116" customWidth="1"/>
    <col min="7426" max="7426" width="26.28515625" style="116" customWidth="1"/>
    <col min="7427" max="7427" width="15.42578125" style="116" customWidth="1"/>
    <col min="7428" max="7428" width="15.5703125" style="116" customWidth="1"/>
    <col min="7429" max="7429" width="14.140625" style="116" bestFit="1" customWidth="1"/>
    <col min="7430" max="7430" width="14.140625" style="116" customWidth="1"/>
    <col min="7431" max="7431" width="15.42578125" style="116" customWidth="1"/>
    <col min="7432" max="7680" width="16.5703125" style="116"/>
    <col min="7681" max="7681" width="15.5703125" style="116" customWidth="1"/>
    <col min="7682" max="7682" width="26.28515625" style="116" customWidth="1"/>
    <col min="7683" max="7683" width="15.42578125" style="116" customWidth="1"/>
    <col min="7684" max="7684" width="15.5703125" style="116" customWidth="1"/>
    <col min="7685" max="7685" width="14.140625" style="116" bestFit="1" customWidth="1"/>
    <col min="7686" max="7686" width="14.140625" style="116" customWidth="1"/>
    <col min="7687" max="7687" width="15.42578125" style="116" customWidth="1"/>
    <col min="7688" max="7936" width="16.5703125" style="116"/>
    <col min="7937" max="7937" width="15.5703125" style="116" customWidth="1"/>
    <col min="7938" max="7938" width="26.28515625" style="116" customWidth="1"/>
    <col min="7939" max="7939" width="15.42578125" style="116" customWidth="1"/>
    <col min="7940" max="7940" width="15.5703125" style="116" customWidth="1"/>
    <col min="7941" max="7941" width="14.140625" style="116" bestFit="1" customWidth="1"/>
    <col min="7942" max="7942" width="14.140625" style="116" customWidth="1"/>
    <col min="7943" max="7943" width="15.42578125" style="116" customWidth="1"/>
    <col min="7944" max="8192" width="16.5703125" style="116"/>
    <col min="8193" max="8193" width="15.5703125" style="116" customWidth="1"/>
    <col min="8194" max="8194" width="26.28515625" style="116" customWidth="1"/>
    <col min="8195" max="8195" width="15.42578125" style="116" customWidth="1"/>
    <col min="8196" max="8196" width="15.5703125" style="116" customWidth="1"/>
    <col min="8197" max="8197" width="14.140625" style="116" bestFit="1" customWidth="1"/>
    <col min="8198" max="8198" width="14.140625" style="116" customWidth="1"/>
    <col min="8199" max="8199" width="15.42578125" style="116" customWidth="1"/>
    <col min="8200" max="8448" width="16.5703125" style="116"/>
    <col min="8449" max="8449" width="15.5703125" style="116" customWidth="1"/>
    <col min="8450" max="8450" width="26.28515625" style="116" customWidth="1"/>
    <col min="8451" max="8451" width="15.42578125" style="116" customWidth="1"/>
    <col min="8452" max="8452" width="15.5703125" style="116" customWidth="1"/>
    <col min="8453" max="8453" width="14.140625" style="116" bestFit="1" customWidth="1"/>
    <col min="8454" max="8454" width="14.140625" style="116" customWidth="1"/>
    <col min="8455" max="8455" width="15.42578125" style="116" customWidth="1"/>
    <col min="8456" max="8704" width="16.5703125" style="116"/>
    <col min="8705" max="8705" width="15.5703125" style="116" customWidth="1"/>
    <col min="8706" max="8706" width="26.28515625" style="116" customWidth="1"/>
    <col min="8707" max="8707" width="15.42578125" style="116" customWidth="1"/>
    <col min="8708" max="8708" width="15.5703125" style="116" customWidth="1"/>
    <col min="8709" max="8709" width="14.140625" style="116" bestFit="1" customWidth="1"/>
    <col min="8710" max="8710" width="14.140625" style="116" customWidth="1"/>
    <col min="8711" max="8711" width="15.42578125" style="116" customWidth="1"/>
    <col min="8712" max="8960" width="16.5703125" style="116"/>
    <col min="8961" max="8961" width="15.5703125" style="116" customWidth="1"/>
    <col min="8962" max="8962" width="26.28515625" style="116" customWidth="1"/>
    <col min="8963" max="8963" width="15.42578125" style="116" customWidth="1"/>
    <col min="8964" max="8964" width="15.5703125" style="116" customWidth="1"/>
    <col min="8965" max="8965" width="14.140625" style="116" bestFit="1" customWidth="1"/>
    <col min="8966" max="8966" width="14.140625" style="116" customWidth="1"/>
    <col min="8967" max="8967" width="15.42578125" style="116" customWidth="1"/>
    <col min="8968" max="9216" width="16.5703125" style="116"/>
    <col min="9217" max="9217" width="15.5703125" style="116" customWidth="1"/>
    <col min="9218" max="9218" width="26.28515625" style="116" customWidth="1"/>
    <col min="9219" max="9219" width="15.42578125" style="116" customWidth="1"/>
    <col min="9220" max="9220" width="15.5703125" style="116" customWidth="1"/>
    <col min="9221" max="9221" width="14.140625" style="116" bestFit="1" customWidth="1"/>
    <col min="9222" max="9222" width="14.140625" style="116" customWidth="1"/>
    <col min="9223" max="9223" width="15.42578125" style="116" customWidth="1"/>
    <col min="9224" max="9472" width="16.5703125" style="116"/>
    <col min="9473" max="9473" width="15.5703125" style="116" customWidth="1"/>
    <col min="9474" max="9474" width="26.28515625" style="116" customWidth="1"/>
    <col min="9475" max="9475" width="15.42578125" style="116" customWidth="1"/>
    <col min="9476" max="9476" width="15.5703125" style="116" customWidth="1"/>
    <col min="9477" max="9477" width="14.140625" style="116" bestFit="1" customWidth="1"/>
    <col min="9478" max="9478" width="14.140625" style="116" customWidth="1"/>
    <col min="9479" max="9479" width="15.42578125" style="116" customWidth="1"/>
    <col min="9480" max="9728" width="16.5703125" style="116"/>
    <col min="9729" max="9729" width="15.5703125" style="116" customWidth="1"/>
    <col min="9730" max="9730" width="26.28515625" style="116" customWidth="1"/>
    <col min="9731" max="9731" width="15.42578125" style="116" customWidth="1"/>
    <col min="9732" max="9732" width="15.5703125" style="116" customWidth="1"/>
    <col min="9733" max="9733" width="14.140625" style="116" bestFit="1" customWidth="1"/>
    <col min="9734" max="9734" width="14.140625" style="116" customWidth="1"/>
    <col min="9735" max="9735" width="15.42578125" style="116" customWidth="1"/>
    <col min="9736" max="9984" width="16.5703125" style="116"/>
    <col min="9985" max="9985" width="15.5703125" style="116" customWidth="1"/>
    <col min="9986" max="9986" width="26.28515625" style="116" customWidth="1"/>
    <col min="9987" max="9987" width="15.42578125" style="116" customWidth="1"/>
    <col min="9988" max="9988" width="15.5703125" style="116" customWidth="1"/>
    <col min="9989" max="9989" width="14.140625" style="116" bestFit="1" customWidth="1"/>
    <col min="9990" max="9990" width="14.140625" style="116" customWidth="1"/>
    <col min="9991" max="9991" width="15.42578125" style="116" customWidth="1"/>
    <col min="9992" max="10240" width="16.5703125" style="116"/>
    <col min="10241" max="10241" width="15.5703125" style="116" customWidth="1"/>
    <col min="10242" max="10242" width="26.28515625" style="116" customWidth="1"/>
    <col min="10243" max="10243" width="15.42578125" style="116" customWidth="1"/>
    <col min="10244" max="10244" width="15.5703125" style="116" customWidth="1"/>
    <col min="10245" max="10245" width="14.140625" style="116" bestFit="1" customWidth="1"/>
    <col min="10246" max="10246" width="14.140625" style="116" customWidth="1"/>
    <col min="10247" max="10247" width="15.42578125" style="116" customWidth="1"/>
    <col min="10248" max="10496" width="16.5703125" style="116"/>
    <col min="10497" max="10497" width="15.5703125" style="116" customWidth="1"/>
    <col min="10498" max="10498" width="26.28515625" style="116" customWidth="1"/>
    <col min="10499" max="10499" width="15.42578125" style="116" customWidth="1"/>
    <col min="10500" max="10500" width="15.5703125" style="116" customWidth="1"/>
    <col min="10501" max="10501" width="14.140625" style="116" bestFit="1" customWidth="1"/>
    <col min="10502" max="10502" width="14.140625" style="116" customWidth="1"/>
    <col min="10503" max="10503" width="15.42578125" style="116" customWidth="1"/>
    <col min="10504" max="10752" width="16.5703125" style="116"/>
    <col min="10753" max="10753" width="15.5703125" style="116" customWidth="1"/>
    <col min="10754" max="10754" width="26.28515625" style="116" customWidth="1"/>
    <col min="10755" max="10755" width="15.42578125" style="116" customWidth="1"/>
    <col min="10756" max="10756" width="15.5703125" style="116" customWidth="1"/>
    <col min="10757" max="10757" width="14.140625" style="116" bestFit="1" customWidth="1"/>
    <col min="10758" max="10758" width="14.140625" style="116" customWidth="1"/>
    <col min="10759" max="10759" width="15.42578125" style="116" customWidth="1"/>
    <col min="10760" max="11008" width="16.5703125" style="116"/>
    <col min="11009" max="11009" width="15.5703125" style="116" customWidth="1"/>
    <col min="11010" max="11010" width="26.28515625" style="116" customWidth="1"/>
    <col min="11011" max="11011" width="15.42578125" style="116" customWidth="1"/>
    <col min="11012" max="11012" width="15.5703125" style="116" customWidth="1"/>
    <col min="11013" max="11013" width="14.140625" style="116" bestFit="1" customWidth="1"/>
    <col min="11014" max="11014" width="14.140625" style="116" customWidth="1"/>
    <col min="11015" max="11015" width="15.42578125" style="116" customWidth="1"/>
    <col min="11016" max="11264" width="16.5703125" style="116"/>
    <col min="11265" max="11265" width="15.5703125" style="116" customWidth="1"/>
    <col min="11266" max="11266" width="26.28515625" style="116" customWidth="1"/>
    <col min="11267" max="11267" width="15.42578125" style="116" customWidth="1"/>
    <col min="11268" max="11268" width="15.5703125" style="116" customWidth="1"/>
    <col min="11269" max="11269" width="14.140625" style="116" bestFit="1" customWidth="1"/>
    <col min="11270" max="11270" width="14.140625" style="116" customWidth="1"/>
    <col min="11271" max="11271" width="15.42578125" style="116" customWidth="1"/>
    <col min="11272" max="11520" width="16.5703125" style="116"/>
    <col min="11521" max="11521" width="15.5703125" style="116" customWidth="1"/>
    <col min="11522" max="11522" width="26.28515625" style="116" customWidth="1"/>
    <col min="11523" max="11523" width="15.42578125" style="116" customWidth="1"/>
    <col min="11524" max="11524" width="15.5703125" style="116" customWidth="1"/>
    <col min="11525" max="11525" width="14.140625" style="116" bestFit="1" customWidth="1"/>
    <col min="11526" max="11526" width="14.140625" style="116" customWidth="1"/>
    <col min="11527" max="11527" width="15.42578125" style="116" customWidth="1"/>
    <col min="11528" max="11776" width="16.5703125" style="116"/>
    <col min="11777" max="11777" width="15.5703125" style="116" customWidth="1"/>
    <col min="11778" max="11778" width="26.28515625" style="116" customWidth="1"/>
    <col min="11779" max="11779" width="15.42578125" style="116" customWidth="1"/>
    <col min="11780" max="11780" width="15.5703125" style="116" customWidth="1"/>
    <col min="11781" max="11781" width="14.140625" style="116" bestFit="1" customWidth="1"/>
    <col min="11782" max="11782" width="14.140625" style="116" customWidth="1"/>
    <col min="11783" max="11783" width="15.42578125" style="116" customWidth="1"/>
    <col min="11784" max="12032" width="16.5703125" style="116"/>
    <col min="12033" max="12033" width="15.5703125" style="116" customWidth="1"/>
    <col min="12034" max="12034" width="26.28515625" style="116" customWidth="1"/>
    <col min="12035" max="12035" width="15.42578125" style="116" customWidth="1"/>
    <col min="12036" max="12036" width="15.5703125" style="116" customWidth="1"/>
    <col min="12037" max="12037" width="14.140625" style="116" bestFit="1" customWidth="1"/>
    <col min="12038" max="12038" width="14.140625" style="116" customWidth="1"/>
    <col min="12039" max="12039" width="15.42578125" style="116" customWidth="1"/>
    <col min="12040" max="12288" width="16.5703125" style="116"/>
    <col min="12289" max="12289" width="15.5703125" style="116" customWidth="1"/>
    <col min="12290" max="12290" width="26.28515625" style="116" customWidth="1"/>
    <col min="12291" max="12291" width="15.42578125" style="116" customWidth="1"/>
    <col min="12292" max="12292" width="15.5703125" style="116" customWidth="1"/>
    <col min="12293" max="12293" width="14.140625" style="116" bestFit="1" customWidth="1"/>
    <col min="12294" max="12294" width="14.140625" style="116" customWidth="1"/>
    <col min="12295" max="12295" width="15.42578125" style="116" customWidth="1"/>
    <col min="12296" max="12544" width="16.5703125" style="116"/>
    <col min="12545" max="12545" width="15.5703125" style="116" customWidth="1"/>
    <col min="12546" max="12546" width="26.28515625" style="116" customWidth="1"/>
    <col min="12547" max="12547" width="15.42578125" style="116" customWidth="1"/>
    <col min="12548" max="12548" width="15.5703125" style="116" customWidth="1"/>
    <col min="12549" max="12549" width="14.140625" style="116" bestFit="1" customWidth="1"/>
    <col min="12550" max="12550" width="14.140625" style="116" customWidth="1"/>
    <col min="12551" max="12551" width="15.42578125" style="116" customWidth="1"/>
    <col min="12552" max="12800" width="16.5703125" style="116"/>
    <col min="12801" max="12801" width="15.5703125" style="116" customWidth="1"/>
    <col min="12802" max="12802" width="26.28515625" style="116" customWidth="1"/>
    <col min="12803" max="12803" width="15.42578125" style="116" customWidth="1"/>
    <col min="12804" max="12804" width="15.5703125" style="116" customWidth="1"/>
    <col min="12805" max="12805" width="14.140625" style="116" bestFit="1" customWidth="1"/>
    <col min="12806" max="12806" width="14.140625" style="116" customWidth="1"/>
    <col min="12807" max="12807" width="15.42578125" style="116" customWidth="1"/>
    <col min="12808" max="13056" width="16.5703125" style="116"/>
    <col min="13057" max="13057" width="15.5703125" style="116" customWidth="1"/>
    <col min="13058" max="13058" width="26.28515625" style="116" customWidth="1"/>
    <col min="13059" max="13059" width="15.42578125" style="116" customWidth="1"/>
    <col min="13060" max="13060" width="15.5703125" style="116" customWidth="1"/>
    <col min="13061" max="13061" width="14.140625" style="116" bestFit="1" customWidth="1"/>
    <col min="13062" max="13062" width="14.140625" style="116" customWidth="1"/>
    <col min="13063" max="13063" width="15.42578125" style="116" customWidth="1"/>
    <col min="13064" max="13312" width="16.5703125" style="116"/>
    <col min="13313" max="13313" width="15.5703125" style="116" customWidth="1"/>
    <col min="13314" max="13314" width="26.28515625" style="116" customWidth="1"/>
    <col min="13315" max="13315" width="15.42578125" style="116" customWidth="1"/>
    <col min="13316" max="13316" width="15.5703125" style="116" customWidth="1"/>
    <col min="13317" max="13317" width="14.140625" style="116" bestFit="1" customWidth="1"/>
    <col min="13318" max="13318" width="14.140625" style="116" customWidth="1"/>
    <col min="13319" max="13319" width="15.42578125" style="116" customWidth="1"/>
    <col min="13320" max="13568" width="16.5703125" style="116"/>
    <col min="13569" max="13569" width="15.5703125" style="116" customWidth="1"/>
    <col min="13570" max="13570" width="26.28515625" style="116" customWidth="1"/>
    <col min="13571" max="13571" width="15.42578125" style="116" customWidth="1"/>
    <col min="13572" max="13572" width="15.5703125" style="116" customWidth="1"/>
    <col min="13573" max="13573" width="14.140625" style="116" bestFit="1" customWidth="1"/>
    <col min="13574" max="13574" width="14.140625" style="116" customWidth="1"/>
    <col min="13575" max="13575" width="15.42578125" style="116" customWidth="1"/>
    <col min="13576" max="13824" width="16.5703125" style="116"/>
    <col min="13825" max="13825" width="15.5703125" style="116" customWidth="1"/>
    <col min="13826" max="13826" width="26.28515625" style="116" customWidth="1"/>
    <col min="13827" max="13827" width="15.42578125" style="116" customWidth="1"/>
    <col min="13828" max="13828" width="15.5703125" style="116" customWidth="1"/>
    <col min="13829" max="13829" width="14.140625" style="116" bestFit="1" customWidth="1"/>
    <col min="13830" max="13830" width="14.140625" style="116" customWidth="1"/>
    <col min="13831" max="13831" width="15.42578125" style="116" customWidth="1"/>
    <col min="13832" max="14080" width="16.5703125" style="116"/>
    <col min="14081" max="14081" width="15.5703125" style="116" customWidth="1"/>
    <col min="14082" max="14082" width="26.28515625" style="116" customWidth="1"/>
    <col min="14083" max="14083" width="15.42578125" style="116" customWidth="1"/>
    <col min="14084" max="14084" width="15.5703125" style="116" customWidth="1"/>
    <col min="14085" max="14085" width="14.140625" style="116" bestFit="1" customWidth="1"/>
    <col min="14086" max="14086" width="14.140625" style="116" customWidth="1"/>
    <col min="14087" max="14087" width="15.42578125" style="116" customWidth="1"/>
    <col min="14088" max="14336" width="16.5703125" style="116"/>
    <col min="14337" max="14337" width="15.5703125" style="116" customWidth="1"/>
    <col min="14338" max="14338" width="26.28515625" style="116" customWidth="1"/>
    <col min="14339" max="14339" width="15.42578125" style="116" customWidth="1"/>
    <col min="14340" max="14340" width="15.5703125" style="116" customWidth="1"/>
    <col min="14341" max="14341" width="14.140625" style="116" bestFit="1" customWidth="1"/>
    <col min="14342" max="14342" width="14.140625" style="116" customWidth="1"/>
    <col min="14343" max="14343" width="15.42578125" style="116" customWidth="1"/>
    <col min="14344" max="14592" width="16.5703125" style="116"/>
    <col min="14593" max="14593" width="15.5703125" style="116" customWidth="1"/>
    <col min="14594" max="14594" width="26.28515625" style="116" customWidth="1"/>
    <col min="14595" max="14595" width="15.42578125" style="116" customWidth="1"/>
    <col min="14596" max="14596" width="15.5703125" style="116" customWidth="1"/>
    <col min="14597" max="14597" width="14.140625" style="116" bestFit="1" customWidth="1"/>
    <col min="14598" max="14598" width="14.140625" style="116" customWidth="1"/>
    <col min="14599" max="14599" width="15.42578125" style="116" customWidth="1"/>
    <col min="14600" max="14848" width="16.5703125" style="116"/>
    <col min="14849" max="14849" width="15.5703125" style="116" customWidth="1"/>
    <col min="14850" max="14850" width="26.28515625" style="116" customWidth="1"/>
    <col min="14851" max="14851" width="15.42578125" style="116" customWidth="1"/>
    <col min="14852" max="14852" width="15.5703125" style="116" customWidth="1"/>
    <col min="14853" max="14853" width="14.140625" style="116" bestFit="1" customWidth="1"/>
    <col min="14854" max="14854" width="14.140625" style="116" customWidth="1"/>
    <col min="14855" max="14855" width="15.42578125" style="116" customWidth="1"/>
    <col min="14856" max="15104" width="16.5703125" style="116"/>
    <col min="15105" max="15105" width="15.5703125" style="116" customWidth="1"/>
    <col min="15106" max="15106" width="26.28515625" style="116" customWidth="1"/>
    <col min="15107" max="15107" width="15.42578125" style="116" customWidth="1"/>
    <col min="15108" max="15108" width="15.5703125" style="116" customWidth="1"/>
    <col min="15109" max="15109" width="14.140625" style="116" bestFit="1" customWidth="1"/>
    <col min="15110" max="15110" width="14.140625" style="116" customWidth="1"/>
    <col min="15111" max="15111" width="15.42578125" style="116" customWidth="1"/>
    <col min="15112" max="15360" width="16.5703125" style="116"/>
    <col min="15361" max="15361" width="15.5703125" style="116" customWidth="1"/>
    <col min="15362" max="15362" width="26.28515625" style="116" customWidth="1"/>
    <col min="15363" max="15363" width="15.42578125" style="116" customWidth="1"/>
    <col min="15364" max="15364" width="15.5703125" style="116" customWidth="1"/>
    <col min="15365" max="15365" width="14.140625" style="116" bestFit="1" customWidth="1"/>
    <col min="15366" max="15366" width="14.140625" style="116" customWidth="1"/>
    <col min="15367" max="15367" width="15.42578125" style="116" customWidth="1"/>
    <col min="15368" max="15616" width="16.5703125" style="116"/>
    <col min="15617" max="15617" width="15.5703125" style="116" customWidth="1"/>
    <col min="15618" max="15618" width="26.28515625" style="116" customWidth="1"/>
    <col min="15619" max="15619" width="15.42578125" style="116" customWidth="1"/>
    <col min="15620" max="15620" width="15.5703125" style="116" customWidth="1"/>
    <col min="15621" max="15621" width="14.140625" style="116" bestFit="1" customWidth="1"/>
    <col min="15622" max="15622" width="14.140625" style="116" customWidth="1"/>
    <col min="15623" max="15623" width="15.42578125" style="116" customWidth="1"/>
    <col min="15624" max="15872" width="16.5703125" style="116"/>
    <col min="15873" max="15873" width="15.5703125" style="116" customWidth="1"/>
    <col min="15874" max="15874" width="26.28515625" style="116" customWidth="1"/>
    <col min="15875" max="15875" width="15.42578125" style="116" customWidth="1"/>
    <col min="15876" max="15876" width="15.5703125" style="116" customWidth="1"/>
    <col min="15877" max="15877" width="14.140625" style="116" bestFit="1" customWidth="1"/>
    <col min="15878" max="15878" width="14.140625" style="116" customWidth="1"/>
    <col min="15879" max="15879" width="15.42578125" style="116" customWidth="1"/>
    <col min="15880" max="16128" width="16.5703125" style="116"/>
    <col min="16129" max="16129" width="15.5703125" style="116" customWidth="1"/>
    <col min="16130" max="16130" width="26.28515625" style="116" customWidth="1"/>
    <col min="16131" max="16131" width="15.42578125" style="116" customWidth="1"/>
    <col min="16132" max="16132" width="15.5703125" style="116" customWidth="1"/>
    <col min="16133" max="16133" width="14.140625" style="116" bestFit="1" customWidth="1"/>
    <col min="16134" max="16134" width="14.140625" style="116" customWidth="1"/>
    <col min="16135" max="16135" width="15.42578125" style="116" customWidth="1"/>
    <col min="16136" max="16384" width="16.5703125" style="116"/>
  </cols>
  <sheetData>
    <row r="1" spans="1:7" ht="35.1" customHeight="1" x14ac:dyDescent="0.2">
      <c r="A1" s="248" t="s">
        <v>499</v>
      </c>
      <c r="B1" s="249"/>
      <c r="C1" s="249"/>
      <c r="D1" s="249"/>
      <c r="E1" s="249"/>
      <c r="F1" s="249"/>
      <c r="G1" s="249"/>
    </row>
    <row r="2" spans="1:7" ht="24.95" customHeight="1" x14ac:dyDescent="0.2">
      <c r="A2" s="117" t="s">
        <v>228</v>
      </c>
      <c r="B2" s="117" t="s">
        <v>500</v>
      </c>
      <c r="C2" s="118" t="s">
        <v>501</v>
      </c>
      <c r="D2" s="118" t="s">
        <v>502</v>
      </c>
      <c r="E2" s="118" t="s">
        <v>503</v>
      </c>
      <c r="F2" s="118" t="s">
        <v>504</v>
      </c>
      <c r="G2" s="118" t="s">
        <v>505</v>
      </c>
    </row>
    <row r="3" spans="1:7" ht="15" x14ac:dyDescent="0.25">
      <c r="A3" s="167" t="str">
        <f t="shared" ref="A3:A66" si="0">IF(LEFT(B3,1)=" ",MID(B3,7,10),MID(B3,7,4))</f>
        <v>Bala</v>
      </c>
      <c r="B3" s="182" t="str">
        <f>+'004'!M2</f>
        <v>***** Balance</v>
      </c>
      <c r="C3" s="183">
        <f>+'004'!N2</f>
        <v>0</v>
      </c>
      <c r="D3" s="183">
        <f>+'004'!O2</f>
        <v>22979024694.849998</v>
      </c>
      <c r="E3" s="183">
        <f>+'004'!P2</f>
        <v>-22979024694.849998</v>
      </c>
      <c r="F3" s="183">
        <f>+'004'!Q2</f>
        <v>0</v>
      </c>
      <c r="G3" s="183">
        <f>+'004'!R2</f>
        <v>0</v>
      </c>
    </row>
    <row r="4" spans="1:7" ht="15" x14ac:dyDescent="0.25">
      <c r="A4" s="167" t="str">
        <f t="shared" si="0"/>
        <v>1000</v>
      </c>
      <c r="B4" s="182" t="str">
        <f>+'004'!M3</f>
        <v>****  1000     Activo</v>
      </c>
      <c r="C4" s="183">
        <f>+'004'!N3</f>
        <v>2299794243.0799999</v>
      </c>
      <c r="D4" s="183">
        <f>+'004'!O3</f>
        <v>22035004146.27</v>
      </c>
      <c r="E4" s="183">
        <f>+'004'!P3</f>
        <v>-22058189743.470001</v>
      </c>
      <c r="F4" s="183">
        <f>+'004'!Q3</f>
        <v>2276608645.8800001</v>
      </c>
      <c r="G4" s="183">
        <f>+'004'!R3</f>
        <v>-23185597.199999999</v>
      </c>
    </row>
    <row r="5" spans="1:7" ht="15" x14ac:dyDescent="0.25">
      <c r="A5" s="167" t="str">
        <f t="shared" si="0"/>
        <v>1100</v>
      </c>
      <c r="B5" s="182" t="str">
        <f>+'004'!M4</f>
        <v>***   1100     Activo Circulante</v>
      </c>
      <c r="C5" s="183">
        <f>+'004'!N4</f>
        <v>751190967.48000002</v>
      </c>
      <c r="D5" s="183">
        <f>+'004'!O4</f>
        <v>21998581779.580002</v>
      </c>
      <c r="E5" s="183">
        <f>+'004'!P4</f>
        <v>-22040080238.93</v>
      </c>
      <c r="F5" s="183">
        <f>+'004'!Q4</f>
        <v>709692508.13</v>
      </c>
      <c r="G5" s="183">
        <f>+'004'!R4</f>
        <v>-41498459.350000001</v>
      </c>
    </row>
    <row r="6" spans="1:7" ht="15" x14ac:dyDescent="0.25">
      <c r="A6" s="167" t="str">
        <f t="shared" si="0"/>
        <v>1110</v>
      </c>
      <c r="B6" s="182" t="str">
        <f>+'004'!M5</f>
        <v>**    1110     Efectivo y Equivalentes</v>
      </c>
      <c r="C6" s="183">
        <f>+'004'!N5</f>
        <v>729554604.79999995</v>
      </c>
      <c r="D6" s="183">
        <f>+'004'!O5</f>
        <v>21748979945.16</v>
      </c>
      <c r="E6" s="183">
        <f>+'004'!P5</f>
        <v>-21791837545.970001</v>
      </c>
      <c r="F6" s="183">
        <f>+'004'!Q5</f>
        <v>686697003.99000001</v>
      </c>
      <c r="G6" s="183">
        <f>+'004'!R5</f>
        <v>-42857600.810000002</v>
      </c>
    </row>
    <row r="7" spans="1:7" ht="15" x14ac:dyDescent="0.25">
      <c r="A7" s="167" t="str">
        <f t="shared" si="0"/>
        <v>1112</v>
      </c>
      <c r="B7" s="182" t="str">
        <f>+'004'!M6</f>
        <v>*     1112     Bancos/Tesorería</v>
      </c>
      <c r="C7" s="183">
        <f>+'004'!N6</f>
        <v>1626623.58</v>
      </c>
      <c r="D7" s="183">
        <f>+'004'!O6</f>
        <v>11989549212.379999</v>
      </c>
      <c r="E7" s="183">
        <f>+'004'!P6</f>
        <v>-11983145687.85</v>
      </c>
      <c r="F7" s="183">
        <f>+'004'!Q6</f>
        <v>8030148.1100000003</v>
      </c>
      <c r="G7" s="183">
        <f>+'004'!R6</f>
        <v>6403524.5300000003</v>
      </c>
    </row>
    <row r="8" spans="1:7" ht="15" x14ac:dyDescent="0.25">
      <c r="A8" s="167" t="str">
        <f t="shared" si="0"/>
        <v>1112010110</v>
      </c>
      <c r="B8" s="182" t="str">
        <f>+'004'!M7</f>
        <v xml:space="preserve">      1112010110  SNTDER GASTOS  65500708240</v>
      </c>
      <c r="C8" s="183">
        <f>+'004'!N7</f>
        <v>1668468.54</v>
      </c>
      <c r="D8" s="183">
        <f>+'004'!O7</f>
        <v>1436275961.3499999</v>
      </c>
      <c r="E8" s="183">
        <f>+'004'!P7</f>
        <v>-1437699307.9300001</v>
      </c>
      <c r="F8" s="183">
        <f>+'004'!Q7</f>
        <v>245121.96</v>
      </c>
      <c r="G8" s="183">
        <f>+'004'!R7</f>
        <v>-1423346.58</v>
      </c>
    </row>
    <row r="9" spans="1:7" ht="15" x14ac:dyDescent="0.25">
      <c r="A9" s="167" t="str">
        <f t="shared" si="0"/>
        <v>1112010111</v>
      </c>
      <c r="B9" s="182" t="str">
        <f>+'004'!M8</f>
        <v xml:space="preserve">      1112010111  SNTDER GTOS  8240 I</v>
      </c>
      <c r="C9" s="183">
        <f>+'004'!N8</f>
        <v>0</v>
      </c>
      <c r="D9" s="183">
        <f>+'004'!O8</f>
        <v>1436278051.5699999</v>
      </c>
      <c r="E9" s="183">
        <f>+'004'!P8</f>
        <v>-1436278051.5699999</v>
      </c>
      <c r="F9" s="183">
        <f>+'004'!Q8</f>
        <v>0</v>
      </c>
      <c r="G9" s="183">
        <f>+'004'!R8</f>
        <v>0</v>
      </c>
    </row>
    <row r="10" spans="1:7" ht="15" x14ac:dyDescent="0.25">
      <c r="A10" s="167" t="str">
        <f t="shared" si="0"/>
        <v>1112010112</v>
      </c>
      <c r="B10" s="182" t="str">
        <f>+'004'!M9</f>
        <v xml:space="preserve">      1112010112  SNTDER GTOS  8240 E</v>
      </c>
      <c r="C10" s="183">
        <f>+'004'!N9</f>
        <v>-956155.17</v>
      </c>
      <c r="D10" s="183">
        <f>+'004'!O9</f>
        <v>1516742207.9300001</v>
      </c>
      <c r="E10" s="183">
        <f>+'004'!P9</f>
        <v>-1515898366.1900001</v>
      </c>
      <c r="F10" s="183">
        <f>+'004'!Q9</f>
        <v>-112313.43</v>
      </c>
      <c r="G10" s="183">
        <f>+'004'!R9</f>
        <v>843841.74</v>
      </c>
    </row>
    <row r="11" spans="1:7" ht="15" x14ac:dyDescent="0.25">
      <c r="A11" s="167" t="str">
        <f t="shared" si="0"/>
        <v>1112010120</v>
      </c>
      <c r="B11" s="182" t="str">
        <f>+'004'!M10</f>
        <v xml:space="preserve">      1112010120  SNTDER NOMINA 65500708467</v>
      </c>
      <c r="C11" s="183">
        <f>+'004'!N10</f>
        <v>27858.9</v>
      </c>
      <c r="D11" s="183">
        <f>+'004'!O10</f>
        <v>8165000</v>
      </c>
      <c r="E11" s="183">
        <f>+'004'!P10</f>
        <v>-8152844.9500000002</v>
      </c>
      <c r="F11" s="183">
        <f>+'004'!Q10</f>
        <v>40013.949999999997</v>
      </c>
      <c r="G11" s="183">
        <f>+'004'!R10</f>
        <v>12155.05</v>
      </c>
    </row>
    <row r="12" spans="1:7" ht="15" x14ac:dyDescent="0.25">
      <c r="A12" s="167" t="str">
        <f t="shared" si="0"/>
        <v>1112010121</v>
      </c>
      <c r="B12" s="182" t="str">
        <f>+'004'!M11</f>
        <v xml:space="preserve">      1112010121  SNTDER NOM  8467 I</v>
      </c>
      <c r="C12" s="183">
        <f>+'004'!N11</f>
        <v>0</v>
      </c>
      <c r="D12" s="183">
        <f>+'004'!O11</f>
        <v>12695000</v>
      </c>
      <c r="E12" s="183">
        <f>+'004'!P11</f>
        <v>-12695000</v>
      </c>
      <c r="F12" s="183">
        <f>+'004'!Q11</f>
        <v>0</v>
      </c>
      <c r="G12" s="183">
        <f>+'004'!R11</f>
        <v>0</v>
      </c>
    </row>
    <row r="13" spans="1:7" ht="15" x14ac:dyDescent="0.25">
      <c r="A13" s="167" t="str">
        <f t="shared" si="0"/>
        <v>1112010122</v>
      </c>
      <c r="B13" s="182" t="str">
        <f>+'004'!M12</f>
        <v xml:space="preserve">      1112010122  SNTDER NOM  8467 E</v>
      </c>
      <c r="C13" s="183">
        <f>+'004'!N12</f>
        <v>0</v>
      </c>
      <c r="D13" s="183">
        <f>+'004'!O12</f>
        <v>8163310.2199999997</v>
      </c>
      <c r="E13" s="183">
        <f>+'004'!P12</f>
        <v>-8163310.2199999997</v>
      </c>
      <c r="F13" s="183">
        <f>+'004'!Q12</f>
        <v>0</v>
      </c>
      <c r="G13" s="183">
        <f>+'004'!R12</f>
        <v>0</v>
      </c>
    </row>
    <row r="14" spans="1:7" ht="15" x14ac:dyDescent="0.25">
      <c r="A14" s="167" t="str">
        <f t="shared" si="0"/>
        <v>1112010130</v>
      </c>
      <c r="B14" s="182" t="str">
        <f>+'004'!M13</f>
        <v xml:space="preserve">      1112010130  SNTDER ING  8254</v>
      </c>
      <c r="C14" s="183">
        <f>+'004'!N13</f>
        <v>7114.83</v>
      </c>
      <c r="D14" s="183">
        <f>+'004'!O13</f>
        <v>14.5</v>
      </c>
      <c r="E14" s="183">
        <f>+'004'!P13</f>
        <v>-29</v>
      </c>
      <c r="F14" s="183">
        <f>+'004'!Q13</f>
        <v>7100.33</v>
      </c>
      <c r="G14" s="183">
        <f>+'004'!R13</f>
        <v>-14.5</v>
      </c>
    </row>
    <row r="15" spans="1:7" ht="15" x14ac:dyDescent="0.25">
      <c r="A15" s="167" t="str">
        <f t="shared" si="0"/>
        <v>1112010131</v>
      </c>
      <c r="B15" s="182" t="str">
        <f>+'004'!M14</f>
        <v xml:space="preserve">      1112010131  SNTDER ING  8254 I</v>
      </c>
      <c r="C15" s="183">
        <f>+'004'!N14</f>
        <v>0</v>
      </c>
      <c r="D15" s="183">
        <f>+'004'!O14</f>
        <v>14.5</v>
      </c>
      <c r="E15" s="183">
        <f>+'004'!P14</f>
        <v>-14.5</v>
      </c>
      <c r="F15" s="183">
        <f>+'004'!Q14</f>
        <v>0</v>
      </c>
      <c r="G15" s="183">
        <f>+'004'!R14</f>
        <v>0</v>
      </c>
    </row>
    <row r="16" spans="1:7" ht="15" x14ac:dyDescent="0.25">
      <c r="A16" s="167" t="str">
        <f t="shared" si="0"/>
        <v>1112010132</v>
      </c>
      <c r="B16" s="182" t="str">
        <f>+'004'!M15</f>
        <v xml:space="preserve">      1112010132  SNTDER ING  8254 E</v>
      </c>
      <c r="C16" s="183">
        <f>+'004'!N15</f>
        <v>0</v>
      </c>
      <c r="D16" s="183">
        <f>+'004'!O15</f>
        <v>29</v>
      </c>
      <c r="E16" s="183">
        <f>+'004'!P15</f>
        <v>-29</v>
      </c>
      <c r="F16" s="183">
        <f>+'004'!Q15</f>
        <v>0</v>
      </c>
      <c r="G16" s="183">
        <f>+'004'!R15</f>
        <v>0</v>
      </c>
    </row>
    <row r="17" spans="1:7" ht="15" x14ac:dyDescent="0.25">
      <c r="A17" s="167" t="str">
        <f t="shared" si="0"/>
        <v>1112010210</v>
      </c>
      <c r="B17" s="182" t="str">
        <f>+'004'!M16</f>
        <v xml:space="preserve">      1112010210  BBVA NOMINA  0447706340</v>
      </c>
      <c r="C17" s="183">
        <f>+'004'!N16</f>
        <v>47320.6</v>
      </c>
      <c r="D17" s="183">
        <f>+'004'!O16</f>
        <v>41005007.270000003</v>
      </c>
      <c r="E17" s="183">
        <f>+'004'!P16</f>
        <v>-41026143.439999998</v>
      </c>
      <c r="F17" s="183">
        <f>+'004'!Q16</f>
        <v>26184.43</v>
      </c>
      <c r="G17" s="183">
        <f>+'004'!R16</f>
        <v>-21136.17</v>
      </c>
    </row>
    <row r="18" spans="1:7" ht="15" x14ac:dyDescent="0.25">
      <c r="A18" s="167" t="str">
        <f t="shared" si="0"/>
        <v>1112010211</v>
      </c>
      <c r="B18" s="182" t="str">
        <f>+'004'!M17</f>
        <v xml:space="preserve">      1112010211  BBVA NOMINA  6340 I</v>
      </c>
      <c r="C18" s="183">
        <f>+'004'!N17</f>
        <v>0</v>
      </c>
      <c r="D18" s="183">
        <f>+'004'!O17</f>
        <v>64395007.270000003</v>
      </c>
      <c r="E18" s="183">
        <f>+'004'!P17</f>
        <v>-64395007.270000003</v>
      </c>
      <c r="F18" s="183">
        <f>+'004'!Q17</f>
        <v>0</v>
      </c>
      <c r="G18" s="183">
        <f>+'004'!R17</f>
        <v>0</v>
      </c>
    </row>
    <row r="19" spans="1:7" ht="15" x14ac:dyDescent="0.25">
      <c r="A19" s="167" t="str">
        <f t="shared" si="0"/>
        <v>1112010212</v>
      </c>
      <c r="B19" s="182" t="str">
        <f>+'004'!M18</f>
        <v xml:space="preserve">      1112010212  BBVA NOMINA  6340 E</v>
      </c>
      <c r="C19" s="183">
        <f>+'004'!N18</f>
        <v>0</v>
      </c>
      <c r="D19" s="183">
        <f>+'004'!O18</f>
        <v>41031216.159999996</v>
      </c>
      <c r="E19" s="183">
        <f>+'004'!P18</f>
        <v>-41031216.159999996</v>
      </c>
      <c r="F19" s="183">
        <f>+'004'!Q18</f>
        <v>0</v>
      </c>
      <c r="G19" s="183">
        <f>+'004'!R18</f>
        <v>0</v>
      </c>
    </row>
    <row r="20" spans="1:7" ht="15" x14ac:dyDescent="0.25">
      <c r="A20" s="167" t="str">
        <f t="shared" si="0"/>
        <v>1112010220</v>
      </c>
      <c r="B20" s="182" t="str">
        <f>+'004'!M19</f>
        <v xml:space="preserve">      1112010220  BBVA GASTOS  0449445390</v>
      </c>
      <c r="C20" s="183">
        <f>+'004'!N19</f>
        <v>436380.14</v>
      </c>
      <c r="D20" s="183">
        <f>+'004'!O19</f>
        <v>5247078.88</v>
      </c>
      <c r="E20" s="183">
        <f>+'004'!P19</f>
        <v>-4241762.68</v>
      </c>
      <c r="F20" s="183">
        <f>+'004'!Q19</f>
        <v>1441696.34</v>
      </c>
      <c r="G20" s="183">
        <f>+'004'!R19</f>
        <v>1005316.2</v>
      </c>
    </row>
    <row r="21" spans="1:7" ht="15" x14ac:dyDescent="0.25">
      <c r="A21" s="167" t="str">
        <f t="shared" si="0"/>
        <v>1112010221</v>
      </c>
      <c r="B21" s="182" t="str">
        <f>+'004'!M20</f>
        <v xml:space="preserve">      1112010221  BBVA GASTOS  5390 I</v>
      </c>
      <c r="C21" s="183">
        <f>+'004'!N20</f>
        <v>0</v>
      </c>
      <c r="D21" s="183">
        <f>+'004'!O20</f>
        <v>5239813.07</v>
      </c>
      <c r="E21" s="183">
        <f>+'004'!P20</f>
        <v>-5239813.07</v>
      </c>
      <c r="F21" s="183">
        <f>+'004'!Q20</f>
        <v>0</v>
      </c>
      <c r="G21" s="183">
        <f>+'004'!R20</f>
        <v>0</v>
      </c>
    </row>
    <row r="22" spans="1:7" ht="15" x14ac:dyDescent="0.25">
      <c r="A22" s="167" t="str">
        <f t="shared" si="0"/>
        <v>1112010222</v>
      </c>
      <c r="B22" s="182" t="str">
        <f>+'004'!M21</f>
        <v xml:space="preserve">      1112010222  BBVA GASTOS  5390 E</v>
      </c>
      <c r="C22" s="183">
        <f>+'004'!N21</f>
        <v>-380623.54</v>
      </c>
      <c r="D22" s="183">
        <f>+'004'!O21</f>
        <v>4273480.8</v>
      </c>
      <c r="E22" s="183">
        <f>+'004'!P21</f>
        <v>-5015561.22</v>
      </c>
      <c r="F22" s="183">
        <f>+'004'!Q21</f>
        <v>-1122703.96</v>
      </c>
      <c r="G22" s="183">
        <f>+'004'!R21</f>
        <v>-742080.42</v>
      </c>
    </row>
    <row r="23" spans="1:7" ht="15" x14ac:dyDescent="0.25">
      <c r="A23" s="167" t="str">
        <f t="shared" si="0"/>
        <v>1112010310</v>
      </c>
      <c r="B23" s="182" t="str">
        <f>+'004'!M22</f>
        <v xml:space="preserve">      1112010310  BNMEX NOMINA  7992753</v>
      </c>
      <c r="C23" s="183">
        <f>+'004'!N22</f>
        <v>29523.06</v>
      </c>
      <c r="D23" s="183">
        <f>+'004'!O22</f>
        <v>24061134.859999999</v>
      </c>
      <c r="E23" s="183">
        <f>+'004'!P22</f>
        <v>-24058348.789999999</v>
      </c>
      <c r="F23" s="183">
        <f>+'004'!Q22</f>
        <v>32309.13</v>
      </c>
      <c r="G23" s="183">
        <f>+'004'!R22</f>
        <v>2786.07</v>
      </c>
    </row>
    <row r="24" spans="1:7" ht="15" x14ac:dyDescent="0.25">
      <c r="A24" s="167" t="str">
        <f t="shared" si="0"/>
        <v>1112010311</v>
      </c>
      <c r="B24" s="182" t="str">
        <f>+'004'!M23</f>
        <v xml:space="preserve">      1112010311  BMX NOMINA  2753 I</v>
      </c>
      <c r="C24" s="183">
        <f>+'004'!N23</f>
        <v>0</v>
      </c>
      <c r="D24" s="183">
        <f>+'004'!O23</f>
        <v>37826134.859999999</v>
      </c>
      <c r="E24" s="183">
        <f>+'004'!P23</f>
        <v>-37826134.859999999</v>
      </c>
      <c r="F24" s="183">
        <f>+'004'!Q23</f>
        <v>0</v>
      </c>
      <c r="G24" s="183">
        <f>+'004'!R23</f>
        <v>0</v>
      </c>
    </row>
    <row r="25" spans="1:7" ht="15" x14ac:dyDescent="0.25">
      <c r="A25" s="167" t="str">
        <f t="shared" si="0"/>
        <v>1112010312</v>
      </c>
      <c r="B25" s="182" t="str">
        <f>+'004'!M24</f>
        <v xml:space="preserve">      1112010312  BMX NOMINA  2753 E</v>
      </c>
      <c r="C25" s="183">
        <f>+'004'!N24</f>
        <v>0</v>
      </c>
      <c r="D25" s="183">
        <f>+'004'!O24</f>
        <v>24058984.5</v>
      </c>
      <c r="E25" s="183">
        <f>+'004'!P24</f>
        <v>-24058984.5</v>
      </c>
      <c r="F25" s="183">
        <f>+'004'!Q24</f>
        <v>0</v>
      </c>
      <c r="G25" s="183">
        <f>+'004'!R24</f>
        <v>0</v>
      </c>
    </row>
    <row r="26" spans="1:7" ht="15" x14ac:dyDescent="0.25">
      <c r="A26" s="167" t="str">
        <f t="shared" si="0"/>
        <v>1112010320</v>
      </c>
      <c r="B26" s="182" t="str">
        <f>+'004'!M25</f>
        <v xml:space="preserve">      1112010320  BNMEX GASTOS  6039</v>
      </c>
      <c r="C26" s="183">
        <f>+'004'!N25</f>
        <v>26368.04</v>
      </c>
      <c r="D26" s="183">
        <f>+'004'!O25</f>
        <v>10011.39</v>
      </c>
      <c r="E26" s="183">
        <f>+'004'!P25</f>
        <v>-5026.05</v>
      </c>
      <c r="F26" s="183">
        <f>+'004'!Q25</f>
        <v>31353.38</v>
      </c>
      <c r="G26" s="183">
        <f>+'004'!R25</f>
        <v>4985.34</v>
      </c>
    </row>
    <row r="27" spans="1:7" ht="15" x14ac:dyDescent="0.25">
      <c r="A27" s="167" t="str">
        <f t="shared" si="0"/>
        <v>1112010321</v>
      </c>
      <c r="B27" s="182" t="str">
        <f>+'004'!M26</f>
        <v xml:space="preserve">      1112010321  BNMEX GASTOS  6039 INGRESOS</v>
      </c>
      <c r="C27" s="183">
        <f>+'004'!N26</f>
        <v>0</v>
      </c>
      <c r="D27" s="183">
        <f>+'004'!O26</f>
        <v>20011.39</v>
      </c>
      <c r="E27" s="183">
        <f>+'004'!P26</f>
        <v>-20011.39</v>
      </c>
      <c r="F27" s="183">
        <f>+'004'!Q26</f>
        <v>0</v>
      </c>
      <c r="G27" s="183">
        <f>+'004'!R26</f>
        <v>0</v>
      </c>
    </row>
    <row r="28" spans="1:7" ht="15" x14ac:dyDescent="0.25">
      <c r="A28" s="167" t="str">
        <f t="shared" si="0"/>
        <v>1112010322</v>
      </c>
      <c r="B28" s="182" t="str">
        <f>+'004'!M27</f>
        <v xml:space="preserve">      1112010322  BNMEX GASTOS  6039 EGRESOS</v>
      </c>
      <c r="C28" s="183">
        <f>+'004'!N27</f>
        <v>0</v>
      </c>
      <c r="D28" s="183">
        <f>+'004'!O27</f>
        <v>5026.05</v>
      </c>
      <c r="E28" s="183">
        <f>+'004'!P27</f>
        <v>-5026.05</v>
      </c>
      <c r="F28" s="183">
        <f>+'004'!Q27</f>
        <v>0</v>
      </c>
      <c r="G28" s="183">
        <f>+'004'!R27</f>
        <v>0</v>
      </c>
    </row>
    <row r="29" spans="1:7" ht="15" x14ac:dyDescent="0.25">
      <c r="A29" s="167" t="str">
        <f t="shared" si="0"/>
        <v>1112010410</v>
      </c>
      <c r="B29" s="182" t="str">
        <f>+'004'!M28</f>
        <v xml:space="preserve">      1112010410  BNRTE NOMINA   803001561</v>
      </c>
      <c r="C29" s="183">
        <f>+'004'!N28</f>
        <v>26091.97</v>
      </c>
      <c r="D29" s="183">
        <f>+'004'!O28</f>
        <v>46379781.490000002</v>
      </c>
      <c r="E29" s="183">
        <f>+'004'!P28</f>
        <v>-46355842.329999998</v>
      </c>
      <c r="F29" s="183">
        <f>+'004'!Q28</f>
        <v>50031.13</v>
      </c>
      <c r="G29" s="183">
        <f>+'004'!R28</f>
        <v>23939.16</v>
      </c>
    </row>
    <row r="30" spans="1:7" ht="15" x14ac:dyDescent="0.25">
      <c r="A30" s="167" t="str">
        <f t="shared" si="0"/>
        <v>1112010411</v>
      </c>
      <c r="B30" s="182" t="str">
        <f>+'004'!M29</f>
        <v xml:space="preserve">      1112010411  BNRTE NOM   1561 I</v>
      </c>
      <c r="C30" s="183">
        <f>+'004'!N29</f>
        <v>0</v>
      </c>
      <c r="D30" s="183">
        <f>+'004'!O29</f>
        <v>68285010.719999999</v>
      </c>
      <c r="E30" s="183">
        <f>+'004'!P29</f>
        <v>-68285010.719999999</v>
      </c>
      <c r="F30" s="183">
        <f>+'004'!Q29</f>
        <v>0</v>
      </c>
      <c r="G30" s="183">
        <f>+'004'!R29</f>
        <v>0</v>
      </c>
    </row>
    <row r="31" spans="1:7" ht="15" x14ac:dyDescent="0.25">
      <c r="A31" s="167" t="str">
        <f t="shared" si="0"/>
        <v>1112010412</v>
      </c>
      <c r="B31" s="182" t="str">
        <f>+'004'!M30</f>
        <v xml:space="preserve">      1112010412  BNRTE NOM   1561 E</v>
      </c>
      <c r="C31" s="183">
        <f>+'004'!N30</f>
        <v>0</v>
      </c>
      <c r="D31" s="183">
        <f>+'004'!O30</f>
        <v>46376785.799999997</v>
      </c>
      <c r="E31" s="183">
        <f>+'004'!P30</f>
        <v>-46376785.799999997</v>
      </c>
      <c r="F31" s="183">
        <f>+'004'!Q30</f>
        <v>0</v>
      </c>
      <c r="G31" s="183">
        <f>+'004'!R30</f>
        <v>0</v>
      </c>
    </row>
    <row r="32" spans="1:7" ht="15" x14ac:dyDescent="0.25">
      <c r="A32" s="167" t="str">
        <f t="shared" si="0"/>
        <v>1112010510</v>
      </c>
      <c r="B32" s="182" t="str">
        <f>+'004'!M31</f>
        <v xml:space="preserve">      1112010510  HSBC NOMINA  4016617375</v>
      </c>
      <c r="C32" s="183">
        <f>+'004'!N31</f>
        <v>25882.98</v>
      </c>
      <c r="D32" s="183">
        <f>+'004'!O31</f>
        <v>9485000</v>
      </c>
      <c r="E32" s="183">
        <f>+'004'!P31</f>
        <v>-9458331.9499999993</v>
      </c>
      <c r="F32" s="183">
        <f>+'004'!Q31</f>
        <v>52551.03</v>
      </c>
      <c r="G32" s="183">
        <f>+'004'!R31</f>
        <v>26668.05</v>
      </c>
    </row>
    <row r="33" spans="1:7" ht="15" x14ac:dyDescent="0.25">
      <c r="A33" s="167" t="str">
        <f t="shared" si="0"/>
        <v>1112010511</v>
      </c>
      <c r="B33" s="182" t="str">
        <f>+'004'!M32</f>
        <v xml:space="preserve">      1112010511  HSBC NOMINA   7375 I</v>
      </c>
      <c r="C33" s="183">
        <f>+'004'!N32</f>
        <v>0</v>
      </c>
      <c r="D33" s="183">
        <f>+'004'!O32</f>
        <v>15050000</v>
      </c>
      <c r="E33" s="183">
        <f>+'004'!P32</f>
        <v>-15050000</v>
      </c>
      <c r="F33" s="183">
        <f>+'004'!Q32</f>
        <v>0</v>
      </c>
      <c r="G33" s="183">
        <f>+'004'!R32</f>
        <v>0</v>
      </c>
    </row>
    <row r="34" spans="1:7" ht="15" x14ac:dyDescent="0.25">
      <c r="A34" s="167" t="str">
        <f t="shared" si="0"/>
        <v>1112010512</v>
      </c>
      <c r="B34" s="182" t="str">
        <f>+'004'!M33</f>
        <v xml:space="preserve">      1112010512  HSBC NOMINA   7375 E</v>
      </c>
      <c r="C34" s="183">
        <f>+'004'!N33</f>
        <v>0</v>
      </c>
      <c r="D34" s="183">
        <f>+'004'!O33</f>
        <v>9481130.0299999993</v>
      </c>
      <c r="E34" s="183">
        <f>+'004'!P33</f>
        <v>-9481130.0299999993</v>
      </c>
      <c r="F34" s="183">
        <f>+'004'!Q33</f>
        <v>0</v>
      </c>
      <c r="G34" s="183">
        <f>+'004'!R33</f>
        <v>0</v>
      </c>
    </row>
    <row r="35" spans="1:7" ht="15" x14ac:dyDescent="0.25">
      <c r="A35" s="167" t="str">
        <f t="shared" si="0"/>
        <v>1112010610</v>
      </c>
      <c r="B35" s="182" t="str">
        <f>+'004'!M34</f>
        <v xml:space="preserve">      1112010610  SCOTIA NOMINA  01901604031</v>
      </c>
      <c r="C35" s="183">
        <f>+'004'!N34</f>
        <v>25741.27</v>
      </c>
      <c r="D35" s="183">
        <f>+'004'!O34</f>
        <v>1943000</v>
      </c>
      <c r="E35" s="183">
        <f>+'004'!P34</f>
        <v>-1938350</v>
      </c>
      <c r="F35" s="183">
        <f>+'004'!Q34</f>
        <v>30391.27</v>
      </c>
      <c r="G35" s="183">
        <f>+'004'!R34</f>
        <v>4650</v>
      </c>
    </row>
    <row r="36" spans="1:7" ht="15" x14ac:dyDescent="0.25">
      <c r="A36" s="167" t="str">
        <f t="shared" si="0"/>
        <v>1112010611</v>
      </c>
      <c r="B36" s="182" t="str">
        <f>+'004'!M35</f>
        <v xml:space="preserve">      1112010611  SCOTIA NOM  4031 I</v>
      </c>
      <c r="C36" s="183">
        <f>+'004'!N35</f>
        <v>0</v>
      </c>
      <c r="D36" s="183">
        <f>+'004'!O35</f>
        <v>2848000</v>
      </c>
      <c r="E36" s="183">
        <f>+'004'!P35</f>
        <v>-2848000</v>
      </c>
      <c r="F36" s="183">
        <f>+'004'!Q35</f>
        <v>0</v>
      </c>
      <c r="G36" s="183">
        <f>+'004'!R35</f>
        <v>0</v>
      </c>
    </row>
    <row r="37" spans="1:7" ht="15" x14ac:dyDescent="0.25">
      <c r="A37" s="167" t="str">
        <f t="shared" si="0"/>
        <v>1112010612</v>
      </c>
      <c r="B37" s="182" t="str">
        <f>+'004'!M36</f>
        <v xml:space="preserve">      1112010612  SCOTIA NOM  4031 E</v>
      </c>
      <c r="C37" s="183">
        <f>+'004'!N36</f>
        <v>0</v>
      </c>
      <c r="D37" s="183">
        <f>+'004'!O36</f>
        <v>1938350</v>
      </c>
      <c r="E37" s="183">
        <f>+'004'!P36</f>
        <v>-1938350</v>
      </c>
      <c r="F37" s="183">
        <f>+'004'!Q36</f>
        <v>0</v>
      </c>
      <c r="G37" s="183">
        <f>+'004'!R36</f>
        <v>0</v>
      </c>
    </row>
    <row r="38" spans="1:7" ht="15" x14ac:dyDescent="0.25">
      <c r="A38" s="167" t="str">
        <f t="shared" si="0"/>
        <v>1112010810</v>
      </c>
      <c r="B38" s="182" t="str">
        <f>+'004'!M37</f>
        <v xml:space="preserve">      1112010810  BNCO BAJ NOM 60201</v>
      </c>
      <c r="C38" s="183">
        <f>+'004'!N37</f>
        <v>42980.15</v>
      </c>
      <c r="D38" s="183">
        <f>+'004'!O37</f>
        <v>30322124.739999998</v>
      </c>
      <c r="E38" s="183">
        <f>+'004'!P37</f>
        <v>-30279298.559999999</v>
      </c>
      <c r="F38" s="183">
        <f>+'004'!Q37</f>
        <v>85806.33</v>
      </c>
      <c r="G38" s="183">
        <f>+'004'!R37</f>
        <v>42826.18</v>
      </c>
    </row>
    <row r="39" spans="1:7" ht="15" x14ac:dyDescent="0.25">
      <c r="A39" s="167" t="str">
        <f t="shared" si="0"/>
        <v>1112010811</v>
      </c>
      <c r="B39" s="182" t="str">
        <f>+'004'!M38</f>
        <v xml:space="preserve">      1112010811  BNCO BAJ NOM 60201IN</v>
      </c>
      <c r="C39" s="183">
        <f>+'004'!N38</f>
        <v>0</v>
      </c>
      <c r="D39" s="183">
        <f>+'004'!O38</f>
        <v>35699327.960000001</v>
      </c>
      <c r="E39" s="183">
        <f>+'004'!P38</f>
        <v>-35699327.960000001</v>
      </c>
      <c r="F39" s="183">
        <f>+'004'!Q38</f>
        <v>0</v>
      </c>
      <c r="G39" s="183">
        <f>+'004'!R38</f>
        <v>0</v>
      </c>
    </row>
    <row r="40" spans="1:7" ht="15" x14ac:dyDescent="0.25">
      <c r="A40" s="167" t="str">
        <f t="shared" si="0"/>
        <v>1112010812</v>
      </c>
      <c r="B40" s="182" t="str">
        <f>+'004'!M39</f>
        <v xml:space="preserve">      1112010812  BNCO BAJ NOM 60201EG</v>
      </c>
      <c r="C40" s="183">
        <f>+'004'!N39</f>
        <v>-8713.94</v>
      </c>
      <c r="D40" s="183">
        <f>+'004'!O39</f>
        <v>30996048.600000001</v>
      </c>
      <c r="E40" s="183">
        <f>+'004'!P39</f>
        <v>-30992082</v>
      </c>
      <c r="F40" s="183">
        <f>+'004'!Q39</f>
        <v>-4747.34</v>
      </c>
      <c r="G40" s="183">
        <f>+'004'!R39</f>
        <v>3966.6</v>
      </c>
    </row>
    <row r="41" spans="1:7" ht="15" x14ac:dyDescent="0.25">
      <c r="A41" s="167" t="str">
        <f t="shared" si="0"/>
        <v>1112010910</v>
      </c>
      <c r="B41" s="182" t="str">
        <f>+'004'!M40</f>
        <v xml:space="preserve">      1112010910  BANCO BAJIO GASTOS 10704336</v>
      </c>
      <c r="C41" s="183">
        <f>+'004'!N40</f>
        <v>155166.19</v>
      </c>
      <c r="D41" s="183">
        <f>+'004'!O40</f>
        <v>1999890380.8299999</v>
      </c>
      <c r="E41" s="183">
        <f>+'004'!P40</f>
        <v>-1993391788.3499999</v>
      </c>
      <c r="F41" s="183">
        <f>+'004'!Q40</f>
        <v>6653758.6699999999</v>
      </c>
      <c r="G41" s="183">
        <f>+'004'!R40</f>
        <v>6498592.4800000004</v>
      </c>
    </row>
    <row r="42" spans="1:7" ht="15" x14ac:dyDescent="0.25">
      <c r="A42" s="167" t="str">
        <f t="shared" si="0"/>
        <v>1112010911</v>
      </c>
      <c r="B42" s="182" t="str">
        <f>+'004'!M41</f>
        <v xml:space="preserve">      1112010911  BNCO BAJ GTOS 4336</v>
      </c>
      <c r="C42" s="183">
        <f>+'004'!N41</f>
        <v>0</v>
      </c>
      <c r="D42" s="183">
        <f>+'004'!O41</f>
        <v>1999890380.8299999</v>
      </c>
      <c r="E42" s="183">
        <f>+'004'!P41</f>
        <v>-1999890380.8299999</v>
      </c>
      <c r="F42" s="183">
        <f>+'004'!Q41</f>
        <v>0</v>
      </c>
      <c r="G42" s="183">
        <f>+'004'!R41</f>
        <v>0</v>
      </c>
    </row>
    <row r="43" spans="1:7" ht="15" x14ac:dyDescent="0.25">
      <c r="A43" s="167" t="str">
        <f t="shared" si="0"/>
        <v>1112010912</v>
      </c>
      <c r="B43" s="182" t="str">
        <f>+'004'!M42</f>
        <v xml:space="preserve">      1112010912  BNCO BAJ GTOS 4336</v>
      </c>
      <c r="C43" s="183">
        <f>+'004'!N42</f>
        <v>0</v>
      </c>
      <c r="D43" s="183">
        <f>+'004'!O42</f>
        <v>1993566571.6700001</v>
      </c>
      <c r="E43" s="183">
        <f>+'004'!P42</f>
        <v>-1993566571.6700001</v>
      </c>
      <c r="F43" s="183">
        <f>+'004'!Q42</f>
        <v>0</v>
      </c>
      <c r="G43" s="183">
        <f>+'004'!R42</f>
        <v>0</v>
      </c>
    </row>
    <row r="44" spans="1:7" ht="15" x14ac:dyDescent="0.25">
      <c r="A44" s="167" t="str">
        <f t="shared" si="0"/>
        <v>1112011010</v>
      </c>
      <c r="B44" s="182" t="str">
        <f>+'004'!M43</f>
        <v xml:space="preserve">      1112011010  BNCO BAJ GTOS FED</v>
      </c>
      <c r="C44" s="183">
        <f>+'004'!N43</f>
        <v>2500</v>
      </c>
      <c r="D44" s="183">
        <f>+'004'!O43</f>
        <v>0</v>
      </c>
      <c r="E44" s="183">
        <f>+'004'!P43</f>
        <v>0</v>
      </c>
      <c r="F44" s="183">
        <f>+'004'!Q43</f>
        <v>2500</v>
      </c>
      <c r="G44" s="183">
        <f>+'004'!R43</f>
        <v>0</v>
      </c>
    </row>
    <row r="45" spans="1:7" ht="15" x14ac:dyDescent="0.25">
      <c r="A45" s="167" t="str">
        <f t="shared" si="0"/>
        <v>1112011210</v>
      </c>
      <c r="B45" s="182" t="str">
        <f>+'004'!M44</f>
        <v xml:space="preserve">      1112011210  BAJIO INGRESOS 127441240101</v>
      </c>
      <c r="C45" s="183">
        <f>+'004'!N44</f>
        <v>450719.56</v>
      </c>
      <c r="D45" s="183">
        <f>+'004'!O44</f>
        <v>121655.97</v>
      </c>
      <c r="E45" s="183">
        <f>+'004'!P44</f>
        <v>-1280.6400000000001</v>
      </c>
      <c r="F45" s="183">
        <f>+'004'!Q44</f>
        <v>571094.89</v>
      </c>
      <c r="G45" s="183">
        <f>+'004'!R44</f>
        <v>120375.33</v>
      </c>
    </row>
    <row r="46" spans="1:7" ht="15" x14ac:dyDescent="0.25">
      <c r="A46" s="167" t="str">
        <f t="shared" si="0"/>
        <v>1112011211</v>
      </c>
      <c r="B46" s="182" t="str">
        <f>+'004'!M45</f>
        <v xml:space="preserve">      1112011211  BAJIO ING 4124 I</v>
      </c>
      <c r="C46" s="183">
        <f>+'004'!N45</f>
        <v>0</v>
      </c>
      <c r="D46" s="183">
        <f>+'004'!O45</f>
        <v>121655.97</v>
      </c>
      <c r="E46" s="183">
        <f>+'004'!P45</f>
        <v>-121655.97</v>
      </c>
      <c r="F46" s="183">
        <f>+'004'!Q45</f>
        <v>0</v>
      </c>
      <c r="G46" s="183">
        <f>+'004'!R45</f>
        <v>0</v>
      </c>
    </row>
    <row r="47" spans="1:7" ht="15" x14ac:dyDescent="0.25">
      <c r="A47" s="167" t="str">
        <f t="shared" si="0"/>
        <v>1112011212</v>
      </c>
      <c r="B47" s="182" t="str">
        <f>+'004'!M46</f>
        <v xml:space="preserve">      1112011212  BAJ ING 4124 E</v>
      </c>
      <c r="C47" s="183">
        <f>+'004'!N46</f>
        <v>0</v>
      </c>
      <c r="D47" s="183">
        <f>+'004'!O46</f>
        <v>1280.6400000000001</v>
      </c>
      <c r="E47" s="183">
        <f>+'004'!P46</f>
        <v>-1280.6400000000001</v>
      </c>
      <c r="F47" s="183">
        <f>+'004'!Q46</f>
        <v>0</v>
      </c>
      <c r="G47" s="183">
        <f>+'004'!R46</f>
        <v>0</v>
      </c>
    </row>
    <row r="48" spans="1:7" ht="15" x14ac:dyDescent="0.25">
      <c r="A48" s="167" t="str">
        <f t="shared" si="0"/>
        <v>1112011310</v>
      </c>
      <c r="B48" s="182" t="str">
        <f>+'004'!M47</f>
        <v xml:space="preserve">      1112011310  INTER GTOS 1730</v>
      </c>
      <c r="C48" s="183">
        <f>+'004'!N47</f>
        <v>0</v>
      </c>
      <c r="D48" s="183">
        <f>+'004'!O47</f>
        <v>412685340.95999998</v>
      </c>
      <c r="E48" s="183">
        <f>+'004'!P47</f>
        <v>-412685340.95999998</v>
      </c>
      <c r="F48" s="183">
        <f>+'004'!Q47</f>
        <v>0</v>
      </c>
      <c r="G48" s="183">
        <f>+'004'!R47</f>
        <v>0</v>
      </c>
    </row>
    <row r="49" spans="1:7" ht="15" x14ac:dyDescent="0.25">
      <c r="A49" s="167" t="str">
        <f t="shared" si="0"/>
        <v>1112011311</v>
      </c>
      <c r="B49" s="182" t="str">
        <f>+'004'!M48</f>
        <v xml:space="preserve">      1112011311  INTER GTOS 1730 I</v>
      </c>
      <c r="C49" s="183">
        <f>+'004'!N48</f>
        <v>0</v>
      </c>
      <c r="D49" s="183">
        <f>+'004'!O48</f>
        <v>309487445.30000001</v>
      </c>
      <c r="E49" s="183">
        <f>+'004'!P48</f>
        <v>-309487445.30000001</v>
      </c>
      <c r="F49" s="183">
        <f>+'004'!Q48</f>
        <v>0</v>
      </c>
      <c r="G49" s="183">
        <f>+'004'!R48</f>
        <v>0</v>
      </c>
    </row>
    <row r="50" spans="1:7" ht="15" x14ac:dyDescent="0.25">
      <c r="A50" s="167" t="str">
        <f t="shared" si="0"/>
        <v>1112011312</v>
      </c>
      <c r="B50" s="182" t="str">
        <f>+'004'!M49</f>
        <v xml:space="preserve">      1112011312  INTER GTOS 1730 E</v>
      </c>
      <c r="C50" s="183">
        <f>+'004'!N49</f>
        <v>0</v>
      </c>
      <c r="D50" s="183">
        <f>+'004'!O49</f>
        <v>309487445.30000001</v>
      </c>
      <c r="E50" s="183">
        <f>+'004'!P49</f>
        <v>-309487445.30000001</v>
      </c>
      <c r="F50" s="183">
        <f>+'004'!Q49</f>
        <v>0</v>
      </c>
      <c r="G50" s="183">
        <f>+'004'!R49</f>
        <v>0</v>
      </c>
    </row>
    <row r="51" spans="1:7" ht="15" x14ac:dyDescent="0.25">
      <c r="A51" s="167" t="str">
        <f t="shared" si="0"/>
        <v>1113</v>
      </c>
      <c r="B51" s="182" t="str">
        <f>+'004'!M50</f>
        <v>*     1113     Bancos/Dependencias y otros</v>
      </c>
      <c r="C51" s="183">
        <f>+'004'!N50</f>
        <v>114524.34</v>
      </c>
      <c r="D51" s="183">
        <f>+'004'!O50</f>
        <v>52762582.380000003</v>
      </c>
      <c r="E51" s="183">
        <f>+'004'!P50</f>
        <v>-52618155.890000001</v>
      </c>
      <c r="F51" s="183">
        <f>+'004'!Q50</f>
        <v>258950.83</v>
      </c>
      <c r="G51" s="183">
        <f>+'004'!R50</f>
        <v>144426.49</v>
      </c>
    </row>
    <row r="52" spans="1:7" ht="15" x14ac:dyDescent="0.25">
      <c r="A52" s="167" t="str">
        <f t="shared" si="0"/>
        <v>1113000700</v>
      </c>
      <c r="B52" s="182" t="str">
        <f>+'004'!M51</f>
        <v xml:space="preserve">      1113000700  BBVA BANCOMER FONDOS</v>
      </c>
      <c r="C52" s="183">
        <f>+'004'!N51</f>
        <v>115524.34</v>
      </c>
      <c r="D52" s="183">
        <f>+'004'!O51</f>
        <v>9078268.4700000007</v>
      </c>
      <c r="E52" s="183">
        <f>+'004'!P51</f>
        <v>-8933841.9800000004</v>
      </c>
      <c r="F52" s="183">
        <f>+'004'!Q51</f>
        <v>259950.83</v>
      </c>
      <c r="G52" s="183">
        <f>+'004'!R51</f>
        <v>144426.49</v>
      </c>
    </row>
    <row r="53" spans="1:7" ht="15" x14ac:dyDescent="0.25">
      <c r="A53" s="167" t="str">
        <f t="shared" si="0"/>
        <v>1113000701</v>
      </c>
      <c r="B53" s="182" t="str">
        <f>+'004'!M52</f>
        <v xml:space="preserve">      1113000701  BBVA BANCOMER FONDOS</v>
      </c>
      <c r="C53" s="183">
        <f>+'004'!N52</f>
        <v>-1000</v>
      </c>
      <c r="D53" s="183">
        <f>+'004'!O52</f>
        <v>9124254.0700000003</v>
      </c>
      <c r="E53" s="183">
        <f>+'004'!P52</f>
        <v>-9124254.0700000003</v>
      </c>
      <c r="F53" s="183">
        <f>+'004'!Q52</f>
        <v>-1000</v>
      </c>
      <c r="G53" s="183">
        <f>+'004'!R52</f>
        <v>0</v>
      </c>
    </row>
    <row r="54" spans="1:7" ht="15" x14ac:dyDescent="0.25">
      <c r="A54" s="167" t="str">
        <f t="shared" si="0"/>
        <v>1113000702</v>
      </c>
      <c r="B54" s="182" t="str">
        <f>+'004'!M53</f>
        <v xml:space="preserve">      1113000702  BBVA BANCOMER FONDOS</v>
      </c>
      <c r="C54" s="183">
        <f>+'004'!N53</f>
        <v>0</v>
      </c>
      <c r="D54" s="183">
        <f>+'004'!O53</f>
        <v>8933841.9800000004</v>
      </c>
      <c r="E54" s="183">
        <f>+'004'!P53</f>
        <v>-8933841.9800000004</v>
      </c>
      <c r="F54" s="183">
        <f>+'004'!Q53</f>
        <v>0</v>
      </c>
      <c r="G54" s="183">
        <f>+'004'!R53</f>
        <v>0</v>
      </c>
    </row>
    <row r="55" spans="1:7" ht="15" x14ac:dyDescent="0.25">
      <c r="A55" s="167" t="str">
        <f t="shared" si="0"/>
        <v>1113000800</v>
      </c>
      <c r="B55" s="182" t="str">
        <f>+'004'!M54</f>
        <v xml:space="preserve">      1113000800  SANTANDER FONDOS P</v>
      </c>
      <c r="C55" s="183">
        <f>+'004'!N54</f>
        <v>0</v>
      </c>
      <c r="D55" s="183">
        <f>+'004'!O54</f>
        <v>8542072.6199999992</v>
      </c>
      <c r="E55" s="183">
        <f>+'004'!P54</f>
        <v>-8542072.6199999992</v>
      </c>
      <c r="F55" s="183">
        <f>+'004'!Q54</f>
        <v>0</v>
      </c>
      <c r="G55" s="183">
        <f>+'004'!R54</f>
        <v>0</v>
      </c>
    </row>
    <row r="56" spans="1:7" ht="15" x14ac:dyDescent="0.25">
      <c r="A56" s="167" t="str">
        <f t="shared" si="0"/>
        <v>1113000801</v>
      </c>
      <c r="B56" s="182" t="str">
        <f>+'004'!M55</f>
        <v xml:space="preserve">      1113000801  SANTANDER FONDOS P</v>
      </c>
      <c r="C56" s="183">
        <f>+'004'!N55</f>
        <v>0</v>
      </c>
      <c r="D56" s="183">
        <f>+'004'!O55</f>
        <v>8542072.6199999992</v>
      </c>
      <c r="E56" s="183">
        <f>+'004'!P55</f>
        <v>-8542072.6199999992</v>
      </c>
      <c r="F56" s="183">
        <f>+'004'!Q55</f>
        <v>0</v>
      </c>
      <c r="G56" s="183">
        <f>+'004'!R55</f>
        <v>0</v>
      </c>
    </row>
    <row r="57" spans="1:7" ht="15" x14ac:dyDescent="0.25">
      <c r="A57" s="167" t="str">
        <f t="shared" si="0"/>
        <v>1113000802</v>
      </c>
      <c r="B57" s="182" t="str">
        <f>+'004'!M56</f>
        <v xml:space="preserve">      1113000802  SANTANDER F PROPIOS</v>
      </c>
      <c r="C57" s="183">
        <f>+'004'!N56</f>
        <v>0</v>
      </c>
      <c r="D57" s="183">
        <f>+'004'!O56</f>
        <v>8542072.6199999992</v>
      </c>
      <c r="E57" s="183">
        <f>+'004'!P56</f>
        <v>-8542072.6199999992</v>
      </c>
      <c r="F57" s="183">
        <f>+'004'!Q56</f>
        <v>0</v>
      </c>
      <c r="G57" s="183">
        <f>+'004'!R56</f>
        <v>0</v>
      </c>
    </row>
    <row r="58" spans="1:7" ht="15" x14ac:dyDescent="0.25">
      <c r="A58" s="167" t="str">
        <f t="shared" si="0"/>
        <v>1114</v>
      </c>
      <c r="B58" s="182" t="str">
        <f>+'004'!M57</f>
        <v>*     1114     Inversiones Temporales(3 meses</v>
      </c>
      <c r="C58" s="183">
        <f>+'004'!N57</f>
        <v>725770714.73000002</v>
      </c>
      <c r="D58" s="183">
        <f>+'004'!O57</f>
        <v>9601349587.1100006</v>
      </c>
      <c r="E58" s="183">
        <f>+'004'!P57</f>
        <v>-9652469198.7800007</v>
      </c>
      <c r="F58" s="183">
        <f>+'004'!Q57</f>
        <v>674651103.05999994</v>
      </c>
      <c r="G58" s="183">
        <f>+'004'!R57</f>
        <v>-51119611.670000002</v>
      </c>
    </row>
    <row r="59" spans="1:7" ht="15" x14ac:dyDescent="0.25">
      <c r="A59" s="167" t="str">
        <f t="shared" si="0"/>
        <v>1114000100</v>
      </c>
      <c r="B59" s="182" t="str">
        <f>+'004'!M58</f>
        <v xml:space="preserve">      1114000100  SNTDER INV  8240</v>
      </c>
      <c r="C59" s="183">
        <f>+'004'!N58</f>
        <v>63510546.109999999</v>
      </c>
      <c r="D59" s="183">
        <f>+'004'!O58</f>
        <v>1279136944.8399999</v>
      </c>
      <c r="E59" s="183">
        <f>+'004'!P58</f>
        <v>-1292439620.0699999</v>
      </c>
      <c r="F59" s="183">
        <f>+'004'!Q58</f>
        <v>50207870.880000003</v>
      </c>
      <c r="G59" s="183">
        <f>+'004'!R58</f>
        <v>-13302675.23</v>
      </c>
    </row>
    <row r="60" spans="1:7" ht="15" x14ac:dyDescent="0.25">
      <c r="A60" s="167" t="str">
        <f t="shared" si="0"/>
        <v>1114000101</v>
      </c>
      <c r="B60" s="182" t="str">
        <f>+'004'!M59</f>
        <v xml:space="preserve">      1114000101  SNTDER INV  8240 I</v>
      </c>
      <c r="C60" s="183">
        <f>+'004'!N59</f>
        <v>0</v>
      </c>
      <c r="D60" s="183">
        <f>+'004'!O59</f>
        <v>1228945015.73</v>
      </c>
      <c r="E60" s="183">
        <f>+'004'!P59</f>
        <v>-1228945015.73</v>
      </c>
      <c r="F60" s="183">
        <f>+'004'!Q59</f>
        <v>0</v>
      </c>
      <c r="G60" s="183">
        <f>+'004'!R59</f>
        <v>0</v>
      </c>
    </row>
    <row r="61" spans="1:7" ht="15" x14ac:dyDescent="0.25">
      <c r="A61" s="167" t="str">
        <f t="shared" si="0"/>
        <v>1114000102</v>
      </c>
      <c r="B61" s="182" t="str">
        <f>+'004'!M60</f>
        <v xml:space="preserve">      1114000102  SNTDER INV  8240 E</v>
      </c>
      <c r="C61" s="183">
        <f>+'004'!N60</f>
        <v>0</v>
      </c>
      <c r="D61" s="183">
        <f>+'004'!O60</f>
        <v>1242240378.48</v>
      </c>
      <c r="E61" s="183">
        <f>+'004'!P60</f>
        <v>-1242240378.48</v>
      </c>
      <c r="F61" s="183">
        <f>+'004'!Q60</f>
        <v>0</v>
      </c>
      <c r="G61" s="183">
        <f>+'004'!R60</f>
        <v>0</v>
      </c>
    </row>
    <row r="62" spans="1:7" ht="15" x14ac:dyDescent="0.25">
      <c r="A62" s="167" t="str">
        <f t="shared" si="0"/>
        <v>1114000200</v>
      </c>
      <c r="B62" s="182" t="str">
        <f>+'004'!M61</f>
        <v xml:space="preserve">      1114000200  BAJIO INVERSION  10704336</v>
      </c>
      <c r="C62" s="183">
        <f>+'004'!N61</f>
        <v>61544144.210000001</v>
      </c>
      <c r="D62" s="183">
        <f>+'004'!O61</f>
        <v>1747948448.3900001</v>
      </c>
      <c r="E62" s="183">
        <f>+'004'!P61</f>
        <v>-1744393315.5</v>
      </c>
      <c r="F62" s="183">
        <f>+'004'!Q61</f>
        <v>65099277.100000001</v>
      </c>
      <c r="G62" s="183">
        <f>+'004'!R61</f>
        <v>3555132.89</v>
      </c>
    </row>
    <row r="63" spans="1:7" ht="15" x14ac:dyDescent="0.25">
      <c r="A63" s="167" t="str">
        <f t="shared" si="0"/>
        <v>1114000201</v>
      </c>
      <c r="B63" s="182" t="str">
        <f>+'004'!M62</f>
        <v xml:space="preserve">      1114000201  BAJIO INV  4336</v>
      </c>
      <c r="C63" s="183">
        <f>+'004'!N62</f>
        <v>0</v>
      </c>
      <c r="D63" s="183">
        <f>+'004'!O62</f>
        <v>1747948448.3900001</v>
      </c>
      <c r="E63" s="183">
        <f>+'004'!P62</f>
        <v>-1747948448.3900001</v>
      </c>
      <c r="F63" s="183">
        <f>+'004'!Q62</f>
        <v>0</v>
      </c>
      <c r="G63" s="183">
        <f>+'004'!R62</f>
        <v>0</v>
      </c>
    </row>
    <row r="64" spans="1:7" ht="15" x14ac:dyDescent="0.25">
      <c r="A64" s="167" t="str">
        <f t="shared" si="0"/>
        <v>1114000202</v>
      </c>
      <c r="B64" s="182" t="str">
        <f>+'004'!M63</f>
        <v xml:space="preserve">      1114000202  BAJIO INV 4336</v>
      </c>
      <c r="C64" s="183">
        <f>+'004'!N63</f>
        <v>0</v>
      </c>
      <c r="D64" s="183">
        <f>+'004'!O63</f>
        <v>1744393315.5</v>
      </c>
      <c r="E64" s="183">
        <f>+'004'!P63</f>
        <v>-1744393315.5</v>
      </c>
      <c r="F64" s="183">
        <f>+'004'!Q63</f>
        <v>0</v>
      </c>
      <c r="G64" s="183">
        <f>+'004'!R63</f>
        <v>0</v>
      </c>
    </row>
    <row r="65" spans="1:7" ht="15" x14ac:dyDescent="0.25">
      <c r="A65" s="167" t="str">
        <f t="shared" si="0"/>
        <v>1114000300</v>
      </c>
      <c r="B65" s="182" t="str">
        <f>+'004'!M64</f>
        <v xml:space="preserve">      1114000300  INTERACCION INV 1730</v>
      </c>
      <c r="C65" s="183">
        <f>+'004'!N64</f>
        <v>102985521.68000001</v>
      </c>
      <c r="D65" s="183">
        <f>+'004'!O64</f>
        <v>183091653.97999999</v>
      </c>
      <c r="E65" s="183">
        <f>+'004'!P64</f>
        <v>-206077175.66</v>
      </c>
      <c r="F65" s="183">
        <f>+'004'!Q64</f>
        <v>80000000</v>
      </c>
      <c r="G65" s="183">
        <f>+'004'!R64</f>
        <v>-22985521.68</v>
      </c>
    </row>
    <row r="66" spans="1:7" ht="15" x14ac:dyDescent="0.25">
      <c r="A66" s="167" t="str">
        <f t="shared" si="0"/>
        <v>1114000301</v>
      </c>
      <c r="B66" s="182" t="str">
        <f>+'004'!M65</f>
        <v xml:space="preserve">      1114000301  INTERACCION INV 1730</v>
      </c>
      <c r="C66" s="183">
        <f>+'004'!N65</f>
        <v>0</v>
      </c>
      <c r="D66" s="183">
        <f>+'004'!O65</f>
        <v>183091653.97999999</v>
      </c>
      <c r="E66" s="183">
        <f>+'004'!P65</f>
        <v>-183091653.97999999</v>
      </c>
      <c r="F66" s="183">
        <f>+'004'!Q65</f>
        <v>0</v>
      </c>
      <c r="G66" s="183">
        <f>+'004'!R65</f>
        <v>0</v>
      </c>
    </row>
    <row r="67" spans="1:7" ht="15" x14ac:dyDescent="0.25">
      <c r="A67" s="167" t="str">
        <f t="shared" ref="A67:A130" si="1">IF(LEFT(B67,1)=" ",MID(B67,7,10),MID(B67,7,4))</f>
        <v>1114000302</v>
      </c>
      <c r="B67" s="182" t="str">
        <f>+'004'!M66</f>
        <v xml:space="preserve">      1114000302  INTERACCION INV 1730</v>
      </c>
      <c r="C67" s="183">
        <f>+'004'!N66</f>
        <v>0</v>
      </c>
      <c r="D67" s="183">
        <f>+'004'!O66</f>
        <v>206077175.66</v>
      </c>
      <c r="E67" s="183">
        <f>+'004'!P66</f>
        <v>-206077175.66</v>
      </c>
      <c r="F67" s="183">
        <f>+'004'!Q66</f>
        <v>0</v>
      </c>
      <c r="G67" s="183">
        <f>+'004'!R66</f>
        <v>0</v>
      </c>
    </row>
    <row r="68" spans="1:7" ht="15" x14ac:dyDescent="0.25">
      <c r="A68" s="167" t="str">
        <f t="shared" si="1"/>
        <v>1114020100</v>
      </c>
      <c r="B68" s="182" t="str">
        <f>+'004'!M67</f>
        <v xml:space="preserve">      1114020100  BBVA BANCOMER INVERS</v>
      </c>
      <c r="C68" s="183">
        <f>+'004'!N67</f>
        <v>219386934.38</v>
      </c>
      <c r="D68" s="183">
        <f>+'004'!O67</f>
        <v>4141537.53</v>
      </c>
      <c r="E68" s="183">
        <f>+'004'!P67</f>
        <v>-17171301.469999999</v>
      </c>
      <c r="F68" s="183">
        <f>+'004'!Q67</f>
        <v>206357170.44</v>
      </c>
      <c r="G68" s="183">
        <f>+'004'!R67</f>
        <v>-13029763.939999999</v>
      </c>
    </row>
    <row r="69" spans="1:7" ht="15" x14ac:dyDescent="0.25">
      <c r="A69" s="167" t="str">
        <f t="shared" si="1"/>
        <v>1114020101</v>
      </c>
      <c r="B69" s="182" t="str">
        <f>+'004'!M68</f>
        <v xml:space="preserve">      1114020101  BBVA BANCOMER INVERS</v>
      </c>
      <c r="C69" s="183">
        <f>+'004'!N68</f>
        <v>0</v>
      </c>
      <c r="D69" s="183">
        <f>+'004'!O68</f>
        <v>4141537.53</v>
      </c>
      <c r="E69" s="183">
        <f>+'004'!P68</f>
        <v>-4141537.53</v>
      </c>
      <c r="F69" s="183">
        <f>+'004'!Q68</f>
        <v>0</v>
      </c>
      <c r="G69" s="183">
        <f>+'004'!R68</f>
        <v>0</v>
      </c>
    </row>
    <row r="70" spans="1:7" ht="15" x14ac:dyDescent="0.25">
      <c r="A70" s="167" t="str">
        <f t="shared" si="1"/>
        <v>1114020102</v>
      </c>
      <c r="B70" s="182" t="str">
        <f>+'004'!M69</f>
        <v xml:space="preserve">      1114020102  BBVA BANCOMER INVERS</v>
      </c>
      <c r="C70" s="183">
        <f>+'004'!N69</f>
        <v>0</v>
      </c>
      <c r="D70" s="183">
        <f>+'004'!O69</f>
        <v>17171301.469999999</v>
      </c>
      <c r="E70" s="183">
        <f>+'004'!P69</f>
        <v>-17171301.469999999</v>
      </c>
      <c r="F70" s="183">
        <f>+'004'!Q69</f>
        <v>0</v>
      </c>
      <c r="G70" s="183">
        <f>+'004'!R69</f>
        <v>0</v>
      </c>
    </row>
    <row r="71" spans="1:7" ht="15" x14ac:dyDescent="0.25">
      <c r="A71" s="167" t="str">
        <f t="shared" si="1"/>
        <v>1114020300</v>
      </c>
      <c r="B71" s="182" t="str">
        <f>+'004'!M70</f>
        <v xml:space="preserve">      1114020300  SANTANDER  INVERSION</v>
      </c>
      <c r="C71" s="183">
        <f>+'004'!N70</f>
        <v>112702516.86</v>
      </c>
      <c r="D71" s="183">
        <f>+'004'!O70</f>
        <v>1778788.59</v>
      </c>
      <c r="E71" s="183">
        <f>+'004'!P70</f>
        <v>-7284072.8499999996</v>
      </c>
      <c r="F71" s="183">
        <f>+'004'!Q70</f>
        <v>107197232.59999999</v>
      </c>
      <c r="G71" s="183">
        <f>+'004'!R70</f>
        <v>-5505284.2599999998</v>
      </c>
    </row>
    <row r="72" spans="1:7" ht="15" x14ac:dyDescent="0.25">
      <c r="A72" s="167" t="str">
        <f t="shared" si="1"/>
        <v>1114020301</v>
      </c>
      <c r="B72" s="182" t="str">
        <f>+'004'!M71</f>
        <v xml:space="preserve">      1114020301  SANTANDER INVERSION</v>
      </c>
      <c r="C72" s="183">
        <f>+'004'!N71</f>
        <v>0</v>
      </c>
      <c r="D72" s="183">
        <f>+'004'!O71</f>
        <v>1778788.59</v>
      </c>
      <c r="E72" s="183">
        <f>+'004'!P71</f>
        <v>-1778788.59</v>
      </c>
      <c r="F72" s="183">
        <f>+'004'!Q71</f>
        <v>0</v>
      </c>
      <c r="G72" s="183">
        <f>+'004'!R71</f>
        <v>0</v>
      </c>
    </row>
    <row r="73" spans="1:7" ht="15" x14ac:dyDescent="0.25">
      <c r="A73" s="167" t="str">
        <f t="shared" si="1"/>
        <v>1114020302</v>
      </c>
      <c r="B73" s="182" t="str">
        <f>+'004'!M72</f>
        <v xml:space="preserve">      1114020302  SANTANDER INVERSION</v>
      </c>
      <c r="C73" s="183">
        <f>+'004'!N72</f>
        <v>0</v>
      </c>
      <c r="D73" s="183">
        <f>+'004'!O72</f>
        <v>7284072.8499999996</v>
      </c>
      <c r="E73" s="183">
        <f>+'004'!P72</f>
        <v>-7284072.8499999996</v>
      </c>
      <c r="F73" s="183">
        <f>+'004'!Q72</f>
        <v>0</v>
      </c>
      <c r="G73" s="183">
        <f>+'004'!R72</f>
        <v>0</v>
      </c>
    </row>
    <row r="74" spans="1:7" ht="15" x14ac:dyDescent="0.25">
      <c r="A74" s="167" t="str">
        <f t="shared" si="1"/>
        <v>1114020400</v>
      </c>
      <c r="B74" s="182" t="str">
        <f>+'004'!M73</f>
        <v xml:space="preserve">      1114020400  BANAMEX INVERSION</v>
      </c>
      <c r="C74" s="183">
        <f>+'004'!N73</f>
        <v>165641051.49000001</v>
      </c>
      <c r="D74" s="183">
        <f>+'004'!O73</f>
        <v>776342.05</v>
      </c>
      <c r="E74" s="183">
        <f>+'004'!P73</f>
        <v>-627841.5</v>
      </c>
      <c r="F74" s="183">
        <f>+'004'!Q73</f>
        <v>165789552.03999999</v>
      </c>
      <c r="G74" s="183">
        <f>+'004'!R73</f>
        <v>148500.54999999999</v>
      </c>
    </row>
    <row r="75" spans="1:7" ht="15" x14ac:dyDescent="0.25">
      <c r="A75" s="167" t="str">
        <f t="shared" si="1"/>
        <v>1114020401</v>
      </c>
      <c r="B75" s="182" t="str">
        <f>+'004'!M74</f>
        <v xml:space="preserve">      1114020401  BANAMEX INVERSION  I</v>
      </c>
      <c r="C75" s="183">
        <f>+'004'!N74</f>
        <v>0</v>
      </c>
      <c r="D75" s="183">
        <f>+'004'!O74</f>
        <v>776342.05</v>
      </c>
      <c r="E75" s="183">
        <f>+'004'!P74</f>
        <v>-776342.05</v>
      </c>
      <c r="F75" s="183">
        <f>+'004'!Q74</f>
        <v>0</v>
      </c>
      <c r="G75" s="183">
        <f>+'004'!R74</f>
        <v>0</v>
      </c>
    </row>
    <row r="76" spans="1:7" ht="15" x14ac:dyDescent="0.25">
      <c r="A76" s="167" t="str">
        <f t="shared" si="1"/>
        <v>1114020402</v>
      </c>
      <c r="B76" s="182" t="str">
        <f>+'004'!M75</f>
        <v xml:space="preserve">      1114020402  BANAMEX  INVERSION E</v>
      </c>
      <c r="C76" s="183">
        <f>+'004'!N75</f>
        <v>0</v>
      </c>
      <c r="D76" s="183">
        <f>+'004'!O75</f>
        <v>627841.5</v>
      </c>
      <c r="E76" s="183">
        <f>+'004'!P75</f>
        <v>-627841.5</v>
      </c>
      <c r="F76" s="183">
        <f>+'004'!Q75</f>
        <v>0</v>
      </c>
      <c r="G76" s="183">
        <f>+'004'!R75</f>
        <v>0</v>
      </c>
    </row>
    <row r="77" spans="1:7" ht="15" x14ac:dyDescent="0.25">
      <c r="A77" s="167" t="str">
        <f t="shared" si="1"/>
        <v>1116</v>
      </c>
      <c r="B77" s="182" t="str">
        <f>+'004'!M76</f>
        <v>*     1116     Depósitos de Fondos de Tercero</v>
      </c>
      <c r="C77" s="183">
        <f>+'004'!N76</f>
        <v>1880266.13</v>
      </c>
      <c r="D77" s="183">
        <f>+'004'!O76</f>
        <v>105059387.01000001</v>
      </c>
      <c r="E77" s="183">
        <f>+'004'!P76</f>
        <v>-103345655.56999999</v>
      </c>
      <c r="F77" s="183">
        <f>+'004'!Q76</f>
        <v>3593997.57</v>
      </c>
      <c r="G77" s="183">
        <f>+'004'!R76</f>
        <v>1713731.44</v>
      </c>
    </row>
    <row r="78" spans="1:7" ht="15" x14ac:dyDescent="0.25">
      <c r="A78" s="167" t="str">
        <f t="shared" si="1"/>
        <v>1116000700</v>
      </c>
      <c r="B78" s="182" t="str">
        <f>+'004'!M77</f>
        <v xml:space="preserve">      1116000700  BBVA BANCOMER FONDOS</v>
      </c>
      <c r="C78" s="183">
        <f>+'004'!N77</f>
        <v>11890253.1</v>
      </c>
      <c r="D78" s="183">
        <f>+'004'!O77</f>
        <v>34514935.850000001</v>
      </c>
      <c r="E78" s="183">
        <f>+'004'!P77</f>
        <v>-33744723.079999998</v>
      </c>
      <c r="F78" s="183">
        <f>+'004'!Q77</f>
        <v>12660465.869999999</v>
      </c>
      <c r="G78" s="183">
        <f>+'004'!R77</f>
        <v>770212.77</v>
      </c>
    </row>
    <row r="79" spans="1:7" ht="15" x14ac:dyDescent="0.25">
      <c r="A79" s="167" t="str">
        <f t="shared" si="1"/>
        <v>1116000701</v>
      </c>
      <c r="B79" s="182" t="str">
        <f>+'004'!M78</f>
        <v xml:space="preserve">      1116000701  BBVA BANCOMER FONDOS</v>
      </c>
      <c r="C79" s="183">
        <f>+'004'!N78</f>
        <v>-59961.11</v>
      </c>
      <c r="D79" s="183">
        <f>+'004'!O78</f>
        <v>34502380.75</v>
      </c>
      <c r="E79" s="183">
        <f>+'004'!P78</f>
        <v>-34517927.780000001</v>
      </c>
      <c r="F79" s="183">
        <f>+'004'!Q78</f>
        <v>-75508.14</v>
      </c>
      <c r="G79" s="183">
        <f>+'004'!R78</f>
        <v>-15547.03</v>
      </c>
    </row>
    <row r="80" spans="1:7" ht="15" x14ac:dyDescent="0.25">
      <c r="A80" s="167" t="str">
        <f t="shared" si="1"/>
        <v>1116000702</v>
      </c>
      <c r="B80" s="182" t="str">
        <f>+'004'!M79</f>
        <v xml:space="preserve">      1116000702  BBVA BANCOMER FONDOS</v>
      </c>
      <c r="C80" s="183">
        <f>+'004'!N79</f>
        <v>-9950025.8599999994</v>
      </c>
      <c r="D80" s="183">
        <f>+'004'!O79</f>
        <v>34158523.079999998</v>
      </c>
      <c r="E80" s="183">
        <f>+'004'!P79</f>
        <v>-33199457.379999999</v>
      </c>
      <c r="F80" s="183">
        <f>+'004'!Q79</f>
        <v>-8990960.1600000001</v>
      </c>
      <c r="G80" s="183">
        <f>+'004'!R79</f>
        <v>959065.7</v>
      </c>
    </row>
    <row r="81" spans="1:7" ht="15" x14ac:dyDescent="0.25">
      <c r="A81" s="167" t="str">
        <f t="shared" si="1"/>
        <v>1116000800</v>
      </c>
      <c r="B81" s="182" t="str">
        <f>+'004'!M80</f>
        <v xml:space="preserve">      1116000800  BANAMEX F DEPOSITO</v>
      </c>
      <c r="C81" s="183">
        <f>+'004'!N80</f>
        <v>0</v>
      </c>
      <c r="D81" s="183">
        <f>+'004'!O80</f>
        <v>627849.11</v>
      </c>
      <c r="E81" s="183">
        <f>+'004'!P80</f>
        <v>-627849.11</v>
      </c>
      <c r="F81" s="183">
        <f>+'004'!Q80</f>
        <v>0</v>
      </c>
      <c r="G81" s="183">
        <f>+'004'!R80</f>
        <v>0</v>
      </c>
    </row>
    <row r="82" spans="1:7" ht="15" x14ac:dyDescent="0.25">
      <c r="A82" s="167" t="str">
        <f t="shared" si="1"/>
        <v>1116000801</v>
      </c>
      <c r="B82" s="182" t="str">
        <f>+'004'!M81</f>
        <v xml:space="preserve">      1116000801  BANAMEX F DEPOSITO I</v>
      </c>
      <c r="C82" s="183">
        <f>+'004'!N81</f>
        <v>0</v>
      </c>
      <c r="D82" s="183">
        <f>+'004'!O81</f>
        <v>627849.11</v>
      </c>
      <c r="E82" s="183">
        <f>+'004'!P81</f>
        <v>-627849.11</v>
      </c>
      <c r="F82" s="183">
        <f>+'004'!Q81</f>
        <v>0</v>
      </c>
      <c r="G82" s="183">
        <f>+'004'!R81</f>
        <v>0</v>
      </c>
    </row>
    <row r="83" spans="1:7" ht="15" x14ac:dyDescent="0.25">
      <c r="A83" s="167" t="str">
        <f t="shared" si="1"/>
        <v>1116000802</v>
      </c>
      <c r="B83" s="182" t="str">
        <f>+'004'!M82</f>
        <v xml:space="preserve">      1116000802  BANAMEX F DEPOSITO E</v>
      </c>
      <c r="C83" s="183">
        <f>+'004'!N82</f>
        <v>0</v>
      </c>
      <c r="D83" s="183">
        <f>+'004'!O82</f>
        <v>627849.11</v>
      </c>
      <c r="E83" s="183">
        <f>+'004'!P82</f>
        <v>-627849.11</v>
      </c>
      <c r="F83" s="183">
        <f>+'004'!Q82</f>
        <v>0</v>
      </c>
      <c r="G83" s="183">
        <f>+'004'!R82</f>
        <v>0</v>
      </c>
    </row>
    <row r="84" spans="1:7" ht="15" x14ac:dyDescent="0.25">
      <c r="A84" s="167" t="str">
        <f t="shared" si="1"/>
        <v>1119</v>
      </c>
      <c r="B84" s="182" t="str">
        <f>+'004'!M83</f>
        <v>*     1119     Otros Efectivos y Equivalentes</v>
      </c>
      <c r="C84" s="183">
        <f>+'004'!N83</f>
        <v>162476.01999999999</v>
      </c>
      <c r="D84" s="183">
        <f>+'004'!O83</f>
        <v>259176.28</v>
      </c>
      <c r="E84" s="183">
        <f>+'004'!P83</f>
        <v>-258847.88</v>
      </c>
      <c r="F84" s="183">
        <f>+'004'!Q83</f>
        <v>162804.42000000001</v>
      </c>
      <c r="G84" s="183">
        <f>+'004'!R83</f>
        <v>328.4</v>
      </c>
    </row>
    <row r="85" spans="1:7" ht="15" x14ac:dyDescent="0.25">
      <c r="A85" s="167" t="str">
        <f t="shared" si="1"/>
        <v>1119000700</v>
      </c>
      <c r="B85" s="182" t="str">
        <f>+'004'!M84</f>
        <v xml:space="preserve">      1119000700  BBVA BANCOMER DOLARE</v>
      </c>
      <c r="C85" s="183">
        <f>+'004'!N84</f>
        <v>-96370.42</v>
      </c>
      <c r="D85" s="183">
        <f>+'004'!O84</f>
        <v>1.44</v>
      </c>
      <c r="E85" s="183">
        <f>+'004'!P84</f>
        <v>0</v>
      </c>
      <c r="F85" s="183">
        <f>+'004'!Q84</f>
        <v>-96368.98</v>
      </c>
      <c r="G85" s="183">
        <f>+'004'!R84</f>
        <v>1.44</v>
      </c>
    </row>
    <row r="86" spans="1:7" ht="15" x14ac:dyDescent="0.25">
      <c r="A86" s="167" t="str">
        <f t="shared" si="1"/>
        <v>1119000701</v>
      </c>
      <c r="B86" s="182" t="str">
        <f>+'004'!M85</f>
        <v xml:space="preserve">      1119000701  BBVA BANCOMER DOLARE</v>
      </c>
      <c r="C86" s="183">
        <f>+'004'!N85</f>
        <v>0</v>
      </c>
      <c r="D86" s="183">
        <f>+'004'!O85</f>
        <v>1.44</v>
      </c>
      <c r="E86" s="183">
        <f>+'004'!P85</f>
        <v>-1.44</v>
      </c>
      <c r="F86" s="183">
        <f>+'004'!Q85</f>
        <v>0</v>
      </c>
      <c r="G86" s="183">
        <f>+'004'!R85</f>
        <v>0</v>
      </c>
    </row>
    <row r="87" spans="1:7" ht="15" x14ac:dyDescent="0.25">
      <c r="A87" s="167" t="str">
        <f t="shared" si="1"/>
        <v>1119000702</v>
      </c>
      <c r="B87" s="182" t="str">
        <f>+'004'!M86</f>
        <v xml:space="preserve">      1119000702  BBVA BANCOMER DOLARE</v>
      </c>
      <c r="C87" s="183">
        <f>+'004'!N86</f>
        <v>0</v>
      </c>
      <c r="D87" s="183">
        <f>+'004'!O86</f>
        <v>0</v>
      </c>
      <c r="E87" s="183">
        <f>+'004'!P86</f>
        <v>0</v>
      </c>
      <c r="F87" s="183">
        <f>+'004'!Q86</f>
        <v>0</v>
      </c>
      <c r="G87" s="183">
        <f>+'004'!R86</f>
        <v>0</v>
      </c>
    </row>
    <row r="88" spans="1:7" ht="15" x14ac:dyDescent="0.25">
      <c r="A88" s="167" t="str">
        <f t="shared" si="1"/>
        <v>1119000703</v>
      </c>
      <c r="B88" s="182" t="str">
        <f>+'004'!M87</f>
        <v xml:space="preserve">      1119000703  VARIACIÓN CAMBIARIA</v>
      </c>
      <c r="C88" s="183">
        <f>+'004'!N87</f>
        <v>258846.44</v>
      </c>
      <c r="D88" s="183">
        <f>+'004'!O87</f>
        <v>259173.4</v>
      </c>
      <c r="E88" s="183">
        <f>+'004'!P87</f>
        <v>-258846.44</v>
      </c>
      <c r="F88" s="183">
        <f>+'004'!Q87</f>
        <v>259173.4</v>
      </c>
      <c r="G88" s="183">
        <f>+'004'!R87</f>
        <v>326.95999999999998</v>
      </c>
    </row>
    <row r="89" spans="1:7" ht="15" x14ac:dyDescent="0.25">
      <c r="A89" s="167" t="str">
        <f t="shared" si="1"/>
        <v>1120</v>
      </c>
      <c r="B89" s="182" t="str">
        <f>+'004'!M88</f>
        <v>**    1120     Der. a recibir efvo./eq.</v>
      </c>
      <c r="C89" s="183">
        <f>+'004'!N88</f>
        <v>1315421.56</v>
      </c>
      <c r="D89" s="183">
        <f>+'004'!O88</f>
        <v>248169284.03999999</v>
      </c>
      <c r="E89" s="183">
        <f>+'004'!P88</f>
        <v>-242723857.03999999</v>
      </c>
      <c r="F89" s="183">
        <f>+'004'!Q88</f>
        <v>6760848.5599999996</v>
      </c>
      <c r="G89" s="183">
        <f>+'004'!R88</f>
        <v>5445427</v>
      </c>
    </row>
    <row r="90" spans="1:7" ht="15" x14ac:dyDescent="0.25">
      <c r="A90" s="167" t="str">
        <f t="shared" si="1"/>
        <v>1122</v>
      </c>
      <c r="B90" s="182" t="str">
        <f>+'004'!M89</f>
        <v>*     1122     Cuentas por Cobrar a CP</v>
      </c>
      <c r="C90" s="183">
        <f>+'004'!N89</f>
        <v>286698.21000000002</v>
      </c>
      <c r="D90" s="183">
        <f>+'004'!O89</f>
        <v>238089541.21000001</v>
      </c>
      <c r="E90" s="183">
        <f>+'004'!P89</f>
        <v>-238376239.41999999</v>
      </c>
      <c r="F90" s="183">
        <f>+'004'!Q89</f>
        <v>0</v>
      </c>
      <c r="G90" s="183">
        <f>+'004'!R89</f>
        <v>-286698.21000000002</v>
      </c>
    </row>
    <row r="91" spans="1:7" ht="15" x14ac:dyDescent="0.25">
      <c r="A91" s="167" t="str">
        <f t="shared" si="1"/>
        <v>1122000001</v>
      </c>
      <c r="B91" s="182" t="str">
        <f>+'004'!M90</f>
        <v xml:space="preserve">      1122000001  ESTATAL</v>
      </c>
      <c r="C91" s="183">
        <f>+'004'!N90</f>
        <v>0</v>
      </c>
      <c r="D91" s="183">
        <f>+'004'!O90</f>
        <v>228845336</v>
      </c>
      <c r="E91" s="183">
        <f>+'004'!P90</f>
        <v>-228845336</v>
      </c>
      <c r="F91" s="183">
        <f>+'004'!Q90</f>
        <v>0</v>
      </c>
      <c r="G91" s="183">
        <f>+'004'!R90</f>
        <v>0</v>
      </c>
    </row>
    <row r="92" spans="1:7" ht="15" x14ac:dyDescent="0.25">
      <c r="A92" s="167" t="str">
        <f t="shared" si="1"/>
        <v>1122000003</v>
      </c>
      <c r="B92" s="182" t="str">
        <f>+'004'!M91</f>
        <v xml:space="preserve">      1122000003  OTROS</v>
      </c>
      <c r="C92" s="183">
        <f>+'004'!N91</f>
        <v>286698.21000000002</v>
      </c>
      <c r="D92" s="183">
        <f>+'004'!O91</f>
        <v>9244205.2100000009</v>
      </c>
      <c r="E92" s="183">
        <f>+'004'!P91</f>
        <v>-9530903.4199999999</v>
      </c>
      <c r="F92" s="183">
        <f>+'004'!Q91</f>
        <v>0</v>
      </c>
      <c r="G92" s="183">
        <f>+'004'!R91</f>
        <v>-286698.21000000002</v>
      </c>
    </row>
    <row r="93" spans="1:7" ht="15" x14ac:dyDescent="0.25">
      <c r="A93" s="167" t="str">
        <f t="shared" si="1"/>
        <v>1123</v>
      </c>
      <c r="B93" s="182" t="str">
        <f>+'004'!M92</f>
        <v>*     1123     Deudores Diversos x cobrar a C</v>
      </c>
      <c r="C93" s="183">
        <f>+'004'!N92</f>
        <v>874164.79</v>
      </c>
      <c r="D93" s="183">
        <f>+'004'!O92</f>
        <v>9982532.0500000007</v>
      </c>
      <c r="E93" s="183">
        <f>+'004'!P92</f>
        <v>-4095848.28</v>
      </c>
      <c r="F93" s="183">
        <f>+'004'!Q92</f>
        <v>6760848.5599999996</v>
      </c>
      <c r="G93" s="183">
        <f>+'004'!R92</f>
        <v>5886683.7699999996</v>
      </c>
    </row>
    <row r="94" spans="1:7" ht="15" x14ac:dyDescent="0.25">
      <c r="A94" s="167" t="str">
        <f t="shared" si="1"/>
        <v>1123010001</v>
      </c>
      <c r="B94" s="182" t="str">
        <f>+'004'!M93</f>
        <v xml:space="preserve">      1123010001  FUNCIONARIOS Y EMPLEADOS</v>
      </c>
      <c r="C94" s="183">
        <f>+'004'!N93</f>
        <v>832819.02</v>
      </c>
      <c r="D94" s="183">
        <f>+'004'!O93</f>
        <v>599388.64</v>
      </c>
      <c r="E94" s="183">
        <f>+'004'!P93</f>
        <v>-1356919.58</v>
      </c>
      <c r="F94" s="183">
        <f>+'004'!Q93</f>
        <v>75288.08</v>
      </c>
      <c r="G94" s="183">
        <f>+'004'!R93</f>
        <v>-757530.94</v>
      </c>
    </row>
    <row r="95" spans="1:7" ht="15" x14ac:dyDescent="0.25">
      <c r="A95" s="167" t="str">
        <f t="shared" si="1"/>
        <v>1123010002</v>
      </c>
      <c r="B95" s="182" t="str">
        <f>+'004'!M94</f>
        <v xml:space="preserve">      1123010002  DEUDORES DIVERSOS</v>
      </c>
      <c r="C95" s="183">
        <f>+'004'!N94</f>
        <v>22889.77</v>
      </c>
      <c r="D95" s="183">
        <f>+'004'!O94</f>
        <v>28367.83</v>
      </c>
      <c r="E95" s="183">
        <f>+'004'!P94</f>
        <v>-26635.23</v>
      </c>
      <c r="F95" s="183">
        <f>+'004'!Q94</f>
        <v>24622.37</v>
      </c>
      <c r="G95" s="183">
        <f>+'004'!R94</f>
        <v>1732.6</v>
      </c>
    </row>
    <row r="96" spans="1:7" ht="15" x14ac:dyDescent="0.25">
      <c r="A96" s="167" t="str">
        <f t="shared" si="1"/>
        <v>1123010003</v>
      </c>
      <c r="B96" s="182" t="str">
        <f>+'004'!M95</f>
        <v xml:space="preserve">      1123010003  DEUDORES A CORTO PLAZO</v>
      </c>
      <c r="C96" s="183">
        <f>+'004'!N95</f>
        <v>0</v>
      </c>
      <c r="D96" s="183">
        <f>+'004'!O95</f>
        <v>0</v>
      </c>
      <c r="E96" s="183">
        <f>+'004'!P95</f>
        <v>0</v>
      </c>
      <c r="F96" s="183">
        <f>+'004'!Q95</f>
        <v>0</v>
      </c>
      <c r="G96" s="183">
        <f>+'004'!R95</f>
        <v>0</v>
      </c>
    </row>
    <row r="97" spans="1:7" ht="15" x14ac:dyDescent="0.25">
      <c r="A97" s="167" t="str">
        <f t="shared" si="1"/>
        <v>1123020001</v>
      </c>
      <c r="B97" s="182" t="str">
        <f>+'004'!M96</f>
        <v xml:space="preserve">      1123020001  DEUDORES DIVERSOS FA</v>
      </c>
      <c r="C97" s="183">
        <f>+'004'!N96</f>
        <v>18456</v>
      </c>
      <c r="D97" s="183">
        <f>+'004'!O96</f>
        <v>9354775.5800000001</v>
      </c>
      <c r="E97" s="183">
        <f>+'004'!P96</f>
        <v>-2712293.47</v>
      </c>
      <c r="F97" s="183">
        <f>+'004'!Q96</f>
        <v>6660938.1100000003</v>
      </c>
      <c r="G97" s="183">
        <f>+'004'!R96</f>
        <v>6642482.1100000003</v>
      </c>
    </row>
    <row r="98" spans="1:7" ht="15" x14ac:dyDescent="0.25">
      <c r="A98" s="167" t="str">
        <f t="shared" si="1"/>
        <v>1125</v>
      </c>
      <c r="B98" s="182" t="str">
        <f>+'004'!M97</f>
        <v>*     1125     Deudores por ant. de Tes. CP</v>
      </c>
      <c r="C98" s="183">
        <f>+'004'!N97</f>
        <v>151454.56</v>
      </c>
      <c r="D98" s="183">
        <f>+'004'!O97</f>
        <v>69751.08</v>
      </c>
      <c r="E98" s="183">
        <f>+'004'!P97</f>
        <v>-221205.64</v>
      </c>
      <c r="F98" s="183">
        <f>+'004'!Q97</f>
        <v>0</v>
      </c>
      <c r="G98" s="183">
        <f>+'004'!R97</f>
        <v>-151454.56</v>
      </c>
    </row>
    <row r="99" spans="1:7" ht="15" x14ac:dyDescent="0.25">
      <c r="A99" s="167" t="str">
        <f t="shared" si="1"/>
        <v>1125001001</v>
      </c>
      <c r="B99" s="182" t="str">
        <f>+'004'!M98</f>
        <v xml:space="preserve">      1125001001  FONDO REVOLVENTE GUANAJUATO</v>
      </c>
      <c r="C99" s="183">
        <f>+'004'!N98</f>
        <v>18976.62</v>
      </c>
      <c r="D99" s="183">
        <f>+'004'!O98</f>
        <v>11023.38</v>
      </c>
      <c r="E99" s="183">
        <f>+'004'!P98</f>
        <v>-30000</v>
      </c>
      <c r="F99" s="183">
        <f>+'004'!Q98</f>
        <v>0</v>
      </c>
      <c r="G99" s="183">
        <f>+'004'!R98</f>
        <v>-18976.62</v>
      </c>
    </row>
    <row r="100" spans="1:7" ht="15" x14ac:dyDescent="0.25">
      <c r="A100" s="167" t="str">
        <f t="shared" si="1"/>
        <v>1125002001</v>
      </c>
      <c r="B100" s="182" t="str">
        <f>+'004'!M99</f>
        <v xml:space="preserve">      1125002001  FONDO REVOLVENTE IRAPUATO</v>
      </c>
      <c r="C100" s="183">
        <f>+'004'!N99</f>
        <v>19668.32</v>
      </c>
      <c r="D100" s="183">
        <f>+'004'!O99</f>
        <v>5712.77</v>
      </c>
      <c r="E100" s="183">
        <f>+'004'!P99</f>
        <v>-25381.09</v>
      </c>
      <c r="F100" s="183">
        <f>+'004'!Q99</f>
        <v>0</v>
      </c>
      <c r="G100" s="183">
        <f>+'004'!R99</f>
        <v>-19668.32</v>
      </c>
    </row>
    <row r="101" spans="1:7" ht="15" x14ac:dyDescent="0.25">
      <c r="A101" s="167" t="str">
        <f t="shared" si="1"/>
        <v>1125003001</v>
      </c>
      <c r="B101" s="182" t="str">
        <f>+'004'!M100</f>
        <v xml:space="preserve">      1125003001  FONDO REVOLVENTE LEON</v>
      </c>
      <c r="C101" s="183">
        <f>+'004'!N100</f>
        <v>9198.76</v>
      </c>
      <c r="D101" s="183">
        <f>+'004'!O100</f>
        <v>15801.24</v>
      </c>
      <c r="E101" s="183">
        <f>+'004'!P100</f>
        <v>-25000</v>
      </c>
      <c r="F101" s="183">
        <f>+'004'!Q100</f>
        <v>0</v>
      </c>
      <c r="G101" s="183">
        <f>+'004'!R100</f>
        <v>-9198.76</v>
      </c>
    </row>
    <row r="102" spans="1:7" ht="15" x14ac:dyDescent="0.25">
      <c r="A102" s="167" t="str">
        <f t="shared" si="1"/>
        <v>1125004001</v>
      </c>
      <c r="B102" s="182" t="str">
        <f>+'004'!M101</f>
        <v xml:space="preserve">      1125004001  FONDO REVOLVENTE CELAYA</v>
      </c>
      <c r="C102" s="183">
        <f>+'004'!N101</f>
        <v>10417.040000000001</v>
      </c>
      <c r="D102" s="183">
        <f>+'004'!O101</f>
        <v>14582.96</v>
      </c>
      <c r="E102" s="183">
        <f>+'004'!P101</f>
        <v>-25000</v>
      </c>
      <c r="F102" s="183">
        <f>+'004'!Q101</f>
        <v>0</v>
      </c>
      <c r="G102" s="183">
        <f>+'004'!R101</f>
        <v>-10417.040000000001</v>
      </c>
    </row>
    <row r="103" spans="1:7" ht="15" x14ac:dyDescent="0.25">
      <c r="A103" s="167" t="str">
        <f t="shared" si="1"/>
        <v>1125005001</v>
      </c>
      <c r="B103" s="182" t="str">
        <f>+'004'!M102</f>
        <v xml:space="preserve">      1125005001  FONDO REVOLVENTE SAN</v>
      </c>
      <c r="C103" s="183">
        <f>+'004'!N102</f>
        <v>12969.43</v>
      </c>
      <c r="D103" s="183">
        <f>+'004'!O102</f>
        <v>12030.57</v>
      </c>
      <c r="E103" s="183">
        <f>+'004'!P102</f>
        <v>-25000</v>
      </c>
      <c r="F103" s="183">
        <f>+'004'!Q102</f>
        <v>0</v>
      </c>
      <c r="G103" s="183">
        <f>+'004'!R102</f>
        <v>-12969.43</v>
      </c>
    </row>
    <row r="104" spans="1:7" ht="15" x14ac:dyDescent="0.25">
      <c r="A104" s="167" t="str">
        <f t="shared" si="1"/>
        <v>1125006001</v>
      </c>
      <c r="B104" s="182" t="str">
        <f>+'004'!M103</f>
        <v xml:space="preserve">      1125006001  FONDO REVOLVENTE CON</v>
      </c>
      <c r="C104" s="183">
        <f>+'004'!N103</f>
        <v>15000</v>
      </c>
      <c r="D104" s="183">
        <f>+'004'!O103</f>
        <v>0</v>
      </c>
      <c r="E104" s="183">
        <f>+'004'!P103</f>
        <v>-15000</v>
      </c>
      <c r="F104" s="183">
        <f>+'004'!Q103</f>
        <v>0</v>
      </c>
      <c r="G104" s="183">
        <f>+'004'!R103</f>
        <v>-15000</v>
      </c>
    </row>
    <row r="105" spans="1:7" ht="15" x14ac:dyDescent="0.25">
      <c r="A105" s="167" t="str">
        <f t="shared" si="1"/>
        <v>1125007001</v>
      </c>
      <c r="B105" s="182" t="str">
        <f>+'004'!M104</f>
        <v xml:space="preserve">      1125007001  FONDO INFORMATICA</v>
      </c>
      <c r="C105" s="183">
        <f>+'004'!N104</f>
        <v>15000</v>
      </c>
      <c r="D105" s="183">
        <f>+'004'!O104</f>
        <v>129</v>
      </c>
      <c r="E105" s="183">
        <f>+'004'!P104</f>
        <v>-15129</v>
      </c>
      <c r="F105" s="183">
        <f>+'004'!Q104</f>
        <v>0</v>
      </c>
      <c r="G105" s="183">
        <f>+'004'!R104</f>
        <v>-15000</v>
      </c>
    </row>
    <row r="106" spans="1:7" ht="15" x14ac:dyDescent="0.25">
      <c r="A106" s="167" t="str">
        <f t="shared" si="1"/>
        <v>1125008001</v>
      </c>
      <c r="B106" s="182" t="str">
        <f>+'004'!M105</f>
        <v xml:space="preserve">      1125008001  FONDO REVOLVENTE INS</v>
      </c>
      <c r="C106" s="183">
        <f>+'004'!N105</f>
        <v>16475</v>
      </c>
      <c r="D106" s="183">
        <f>+'004'!O105</f>
        <v>3530</v>
      </c>
      <c r="E106" s="183">
        <f>+'004'!P105</f>
        <v>-20005</v>
      </c>
      <c r="F106" s="183">
        <f>+'004'!Q105</f>
        <v>0</v>
      </c>
      <c r="G106" s="183">
        <f>+'004'!R105</f>
        <v>-16475</v>
      </c>
    </row>
    <row r="107" spans="1:7" ht="15" x14ac:dyDescent="0.25">
      <c r="A107" s="167" t="str">
        <f t="shared" si="1"/>
        <v>1125009001</v>
      </c>
      <c r="B107" s="182" t="str">
        <f>+'004'!M106</f>
        <v xml:space="preserve">      1125009001  FONDO REVOLVENTE PRE</v>
      </c>
      <c r="C107" s="183">
        <f>+'004'!N106</f>
        <v>10000</v>
      </c>
      <c r="D107" s="183">
        <f>+'004'!O106</f>
        <v>0</v>
      </c>
      <c r="E107" s="183">
        <f>+'004'!P106</f>
        <v>-10000</v>
      </c>
      <c r="F107" s="183">
        <f>+'004'!Q106</f>
        <v>0</v>
      </c>
      <c r="G107" s="183">
        <f>+'004'!R106</f>
        <v>-10000</v>
      </c>
    </row>
    <row r="108" spans="1:7" ht="15" x14ac:dyDescent="0.25">
      <c r="A108" s="167" t="str">
        <f t="shared" si="1"/>
        <v>1125011001</v>
      </c>
      <c r="B108" s="182" t="str">
        <f>+'004'!M107</f>
        <v xml:space="preserve">      1125011001  FONDO REVOLVENTE D A</v>
      </c>
      <c r="C108" s="183">
        <f>+'004'!N107</f>
        <v>13749.39</v>
      </c>
      <c r="D108" s="183">
        <f>+'004'!O107</f>
        <v>2090.2199999999998</v>
      </c>
      <c r="E108" s="183">
        <f>+'004'!P107</f>
        <v>-15839.61</v>
      </c>
      <c r="F108" s="183">
        <f>+'004'!Q107</f>
        <v>0</v>
      </c>
      <c r="G108" s="183">
        <f>+'004'!R107</f>
        <v>-13749.39</v>
      </c>
    </row>
    <row r="109" spans="1:7" ht="15" x14ac:dyDescent="0.25">
      <c r="A109" s="167" t="str">
        <f t="shared" si="1"/>
        <v>1125012001</v>
      </c>
      <c r="B109" s="182" t="str">
        <f>+'004'!M108</f>
        <v xml:space="preserve">      1125012001  FONDO REVOLVENTE D S</v>
      </c>
      <c r="C109" s="183">
        <f>+'004'!N108</f>
        <v>10000</v>
      </c>
      <c r="D109" s="183">
        <f>+'004'!O108</f>
        <v>4850.9399999999996</v>
      </c>
      <c r="E109" s="183">
        <f>+'004'!P108</f>
        <v>-14850.94</v>
      </c>
      <c r="F109" s="183">
        <f>+'004'!Q108</f>
        <v>0</v>
      </c>
      <c r="G109" s="183">
        <f>+'004'!R108</f>
        <v>-10000</v>
      </c>
    </row>
    <row r="110" spans="1:7" ht="15" x14ac:dyDescent="0.25">
      <c r="A110" s="167" t="str">
        <f t="shared" si="1"/>
        <v>1129</v>
      </c>
      <c r="B110" s="182" t="str">
        <f>+'004'!M109</f>
        <v>*     1129     Otros Der. a recibir efvo./eq.</v>
      </c>
      <c r="C110" s="183">
        <f>+'004'!N109</f>
        <v>3104</v>
      </c>
      <c r="D110" s="183">
        <f>+'004'!O109</f>
        <v>27459.7</v>
      </c>
      <c r="E110" s="183">
        <f>+'004'!P109</f>
        <v>-30563.7</v>
      </c>
      <c r="F110" s="183">
        <f>+'004'!Q109</f>
        <v>0</v>
      </c>
      <c r="G110" s="183">
        <f>+'004'!R109</f>
        <v>-3104</v>
      </c>
    </row>
    <row r="111" spans="1:7" ht="15" x14ac:dyDescent="0.25">
      <c r="A111" s="167" t="str">
        <f t="shared" si="1"/>
        <v>1129010001</v>
      </c>
      <c r="B111" s="182" t="str">
        <f>+'004'!M110</f>
        <v xml:space="preserve">      1129010001  OTROS DEUDORES</v>
      </c>
      <c r="C111" s="183">
        <f>+'004'!N110</f>
        <v>3104</v>
      </c>
      <c r="D111" s="183">
        <f>+'004'!O110</f>
        <v>27459.7</v>
      </c>
      <c r="E111" s="183">
        <f>+'004'!P110</f>
        <v>-30563.7</v>
      </c>
      <c r="F111" s="183">
        <f>+'004'!Q110</f>
        <v>0</v>
      </c>
      <c r="G111" s="183">
        <f>+'004'!R110</f>
        <v>-3104</v>
      </c>
    </row>
    <row r="112" spans="1:7" ht="15" x14ac:dyDescent="0.25">
      <c r="A112" s="167" t="str">
        <f t="shared" si="1"/>
        <v>1130</v>
      </c>
      <c r="B112" s="182" t="str">
        <f>+'004'!M111</f>
        <v>**    1130     Der. a recibir bienes/servicio</v>
      </c>
      <c r="C112" s="183">
        <f>+'004'!N111</f>
        <v>8836093.3499999996</v>
      </c>
      <c r="D112" s="183">
        <f>+'004'!O111</f>
        <v>1063089.2</v>
      </c>
      <c r="E112" s="183">
        <f>+'004'!P111</f>
        <v>-4439666.49</v>
      </c>
      <c r="F112" s="183">
        <f>+'004'!Q111</f>
        <v>5459516.0599999996</v>
      </c>
      <c r="G112" s="183">
        <f>+'004'!R111</f>
        <v>-3376577.29</v>
      </c>
    </row>
    <row r="113" spans="1:7" ht="15" x14ac:dyDescent="0.25">
      <c r="A113" s="167" t="str">
        <f t="shared" si="1"/>
        <v>1131</v>
      </c>
      <c r="B113" s="182" t="str">
        <f>+'004'!M112</f>
        <v>*     1131     Ant. a prov. por adq. de biene</v>
      </c>
      <c r="C113" s="183">
        <f>+'004'!N112</f>
        <v>512180.47</v>
      </c>
      <c r="D113" s="183">
        <f>+'004'!O112</f>
        <v>592914.76</v>
      </c>
      <c r="E113" s="183">
        <f>+'004'!P112</f>
        <v>-1010083.93</v>
      </c>
      <c r="F113" s="183">
        <f>+'004'!Q112</f>
        <v>95011.3</v>
      </c>
      <c r="G113" s="183">
        <f>+'004'!R112</f>
        <v>-417169.17</v>
      </c>
    </row>
    <row r="114" spans="1:7" ht="15" x14ac:dyDescent="0.25">
      <c r="A114" s="167" t="str">
        <f t="shared" si="1"/>
        <v>1131000001</v>
      </c>
      <c r="B114" s="182" t="str">
        <f>+'004'!M113</f>
        <v xml:space="preserve">      1131000001  ANTICIPO A PROVEEDOR</v>
      </c>
      <c r="C114" s="183">
        <f>+'004'!N113</f>
        <v>512180.47</v>
      </c>
      <c r="D114" s="183">
        <f>+'004'!O113</f>
        <v>592914.76</v>
      </c>
      <c r="E114" s="183">
        <f>+'004'!P113</f>
        <v>-1010083.93</v>
      </c>
      <c r="F114" s="183">
        <f>+'004'!Q113</f>
        <v>95011.3</v>
      </c>
      <c r="G114" s="183">
        <f>+'004'!R113</f>
        <v>-417169.17</v>
      </c>
    </row>
    <row r="115" spans="1:7" ht="15" x14ac:dyDescent="0.25">
      <c r="A115" s="167" t="str">
        <f t="shared" si="1"/>
        <v>1132</v>
      </c>
      <c r="B115" s="182" t="str">
        <f>+'004'!M114</f>
        <v>*     1132     Ant. a prov. por adq. de biene</v>
      </c>
      <c r="C115" s="183">
        <f>+'004'!N114</f>
        <v>0</v>
      </c>
      <c r="D115" s="183">
        <f>+'004'!O114</f>
        <v>385572.86</v>
      </c>
      <c r="E115" s="183">
        <f>+'004'!P114</f>
        <v>0</v>
      </c>
      <c r="F115" s="183">
        <f>+'004'!Q114</f>
        <v>385572.86</v>
      </c>
      <c r="G115" s="183">
        <f>+'004'!R114</f>
        <v>385572.86</v>
      </c>
    </row>
    <row r="116" spans="1:7" ht="15" x14ac:dyDescent="0.25">
      <c r="A116" s="167" t="str">
        <f t="shared" si="1"/>
        <v>1132000001</v>
      </c>
      <c r="B116" s="182" t="str">
        <f>+'004'!M115</f>
        <v xml:space="preserve">      1132000001  ANTICIPO A PROVEEDOR</v>
      </c>
      <c r="C116" s="183">
        <f>+'004'!N115</f>
        <v>0</v>
      </c>
      <c r="D116" s="183">
        <f>+'004'!O115</f>
        <v>385572.86</v>
      </c>
      <c r="E116" s="183">
        <f>+'004'!P115</f>
        <v>0</v>
      </c>
      <c r="F116" s="183">
        <f>+'004'!Q115</f>
        <v>385572.86</v>
      </c>
      <c r="G116" s="183">
        <f>+'004'!R115</f>
        <v>385572.86</v>
      </c>
    </row>
    <row r="117" spans="1:7" ht="15" x14ac:dyDescent="0.25">
      <c r="A117" s="167" t="str">
        <f t="shared" si="1"/>
        <v>1134</v>
      </c>
      <c r="B117" s="182" t="str">
        <f>+'004'!M116</f>
        <v>*     1134     Ant. a contratistas por OP</v>
      </c>
      <c r="C117" s="183">
        <f>+'004'!N116</f>
        <v>8323912.8799999999</v>
      </c>
      <c r="D117" s="183">
        <f>+'004'!O116</f>
        <v>84601.58</v>
      </c>
      <c r="E117" s="183">
        <f>+'004'!P116</f>
        <v>-3429582.56</v>
      </c>
      <c r="F117" s="183">
        <f>+'004'!Q116</f>
        <v>4978931.9000000004</v>
      </c>
      <c r="G117" s="183">
        <f>+'004'!R116</f>
        <v>-3344980.98</v>
      </c>
    </row>
    <row r="118" spans="1:7" ht="15" x14ac:dyDescent="0.25">
      <c r="A118" s="167" t="str">
        <f t="shared" si="1"/>
        <v>1134000001</v>
      </c>
      <c r="B118" s="182" t="str">
        <f>+'004'!M117</f>
        <v xml:space="preserve">      1134000001  ANTICIPO A CONTRATIS</v>
      </c>
      <c r="C118" s="183">
        <f>+'004'!N117</f>
        <v>8323912.8799999999</v>
      </c>
      <c r="D118" s="183">
        <f>+'004'!O117</f>
        <v>84601.58</v>
      </c>
      <c r="E118" s="183">
        <f>+'004'!P117</f>
        <v>-3429582.56</v>
      </c>
      <c r="F118" s="183">
        <f>+'004'!Q117</f>
        <v>4978931.9000000004</v>
      </c>
      <c r="G118" s="183">
        <f>+'004'!R117</f>
        <v>-3344980.98</v>
      </c>
    </row>
    <row r="119" spans="1:7" ht="15" x14ac:dyDescent="0.25">
      <c r="A119" s="167" t="str">
        <f t="shared" si="1"/>
        <v>1150</v>
      </c>
      <c r="B119" s="182" t="str">
        <f>+'004'!M118</f>
        <v>**    1150     Almacenes</v>
      </c>
      <c r="C119" s="183">
        <f>+'004'!N118</f>
        <v>11484847.77</v>
      </c>
      <c r="D119" s="183">
        <f>+'004'!O118</f>
        <v>369461.18</v>
      </c>
      <c r="E119" s="183">
        <f>+'004'!P118</f>
        <v>-1079169.43</v>
      </c>
      <c r="F119" s="183">
        <f>+'004'!Q118</f>
        <v>10775139.52</v>
      </c>
      <c r="G119" s="183">
        <f>+'004'!R118</f>
        <v>-709708.25</v>
      </c>
    </row>
    <row r="120" spans="1:7" ht="15" x14ac:dyDescent="0.25">
      <c r="A120" s="167" t="str">
        <f t="shared" si="1"/>
        <v>1151</v>
      </c>
      <c r="B120" s="182" t="str">
        <f>+'004'!M119</f>
        <v>*     1151     Almacén de Mat. y Suministros</v>
      </c>
      <c r="C120" s="183">
        <f>+'004'!N119</f>
        <v>11484847.77</v>
      </c>
      <c r="D120" s="183">
        <f>+'004'!O119</f>
        <v>369461.18</v>
      </c>
      <c r="E120" s="183">
        <f>+'004'!P119</f>
        <v>-1079169.43</v>
      </c>
      <c r="F120" s="183">
        <f>+'004'!Q119</f>
        <v>10775139.52</v>
      </c>
      <c r="G120" s="183">
        <f>+'004'!R119</f>
        <v>-709708.25</v>
      </c>
    </row>
    <row r="121" spans="1:7" ht="15" x14ac:dyDescent="0.25">
      <c r="A121" s="167" t="str">
        <f t="shared" si="1"/>
        <v>1151102100</v>
      </c>
      <c r="B121" s="182" t="str">
        <f>+'004'!M120</f>
        <v xml:space="preserve">      1151102100  MATERIALES DE ADMINI</v>
      </c>
      <c r="C121" s="183">
        <f>+'004'!N120</f>
        <v>10902723.93</v>
      </c>
      <c r="D121" s="183">
        <f>+'004'!O120</f>
        <v>231304.3</v>
      </c>
      <c r="E121" s="183">
        <f>+'004'!P120</f>
        <v>-906431.82</v>
      </c>
      <c r="F121" s="183">
        <f>+'004'!Q120</f>
        <v>10227596.41</v>
      </c>
      <c r="G121" s="183">
        <f>+'004'!R120</f>
        <v>-675127.52</v>
      </c>
    </row>
    <row r="122" spans="1:7" ht="15" x14ac:dyDescent="0.25">
      <c r="A122" s="167" t="str">
        <f t="shared" si="1"/>
        <v>1151302400</v>
      </c>
      <c r="B122" s="182" t="str">
        <f>+'004'!M121</f>
        <v xml:space="preserve">      1151302400  MATERIALES Y ARTICUL</v>
      </c>
      <c r="C122" s="183">
        <f>+'004'!N121</f>
        <v>541111.12</v>
      </c>
      <c r="D122" s="183">
        <f>+'004'!O121</f>
        <v>78210.679999999993</v>
      </c>
      <c r="E122" s="183">
        <f>+'004'!P121</f>
        <v>-90716.61</v>
      </c>
      <c r="F122" s="183">
        <f>+'004'!Q121</f>
        <v>528605.18999999994</v>
      </c>
      <c r="G122" s="183">
        <f>+'004'!R121</f>
        <v>-12505.93</v>
      </c>
    </row>
    <row r="123" spans="1:7" ht="15" x14ac:dyDescent="0.25">
      <c r="A123" s="167" t="str">
        <f t="shared" si="1"/>
        <v>1151402500</v>
      </c>
      <c r="B123" s="182" t="str">
        <f>+'004'!M122</f>
        <v xml:space="preserve">      1151402500  PRODUCTOS QUIMICOS</v>
      </c>
      <c r="C123" s="183">
        <f>+'004'!N122</f>
        <v>18750</v>
      </c>
      <c r="D123" s="183">
        <f>+'004'!O122</f>
        <v>0</v>
      </c>
      <c r="E123" s="183">
        <f>+'004'!P122</f>
        <v>0</v>
      </c>
      <c r="F123" s="183">
        <f>+'004'!Q122</f>
        <v>18750</v>
      </c>
      <c r="G123" s="183">
        <f>+'004'!R122</f>
        <v>0</v>
      </c>
    </row>
    <row r="124" spans="1:7" ht="15" x14ac:dyDescent="0.25">
      <c r="A124" s="167" t="str">
        <f t="shared" si="1"/>
        <v>1151602700</v>
      </c>
      <c r="B124" s="182" t="str">
        <f>+'004'!M123</f>
        <v xml:space="preserve">      1151602700  VESTUARIO,UNIFORMES</v>
      </c>
      <c r="C124" s="183">
        <f>+'004'!N123</f>
        <v>22262.720000000001</v>
      </c>
      <c r="D124" s="183">
        <f>+'004'!O123</f>
        <v>58951.199999999997</v>
      </c>
      <c r="E124" s="183">
        <f>+'004'!P123</f>
        <v>-81026</v>
      </c>
      <c r="F124" s="183">
        <f>+'004'!Q123</f>
        <v>187.92</v>
      </c>
      <c r="G124" s="183">
        <f>+'004'!R123</f>
        <v>-22074.799999999999</v>
      </c>
    </row>
    <row r="125" spans="1:7" ht="15" x14ac:dyDescent="0.25">
      <c r="A125" s="167" t="str">
        <f t="shared" si="1"/>
        <v>1151802900</v>
      </c>
      <c r="B125" s="182" t="str">
        <f>+'004'!M124</f>
        <v xml:space="preserve">      1151802900  HERRAMIENTAS, REFACC</v>
      </c>
      <c r="C125" s="183">
        <f>+'004'!N124</f>
        <v>0</v>
      </c>
      <c r="D125" s="183">
        <f>+'004'!O124</f>
        <v>995</v>
      </c>
      <c r="E125" s="183">
        <f>+'004'!P124</f>
        <v>-995</v>
      </c>
      <c r="F125" s="183">
        <f>+'004'!Q124</f>
        <v>0</v>
      </c>
      <c r="G125" s="183">
        <f>+'004'!R124</f>
        <v>0</v>
      </c>
    </row>
    <row r="126" spans="1:7" ht="15" x14ac:dyDescent="0.25">
      <c r="A126" s="167" t="str">
        <f t="shared" si="1"/>
        <v>1200</v>
      </c>
      <c r="B126" s="182" t="str">
        <f>+'004'!M125</f>
        <v>***   1200     Activo No Circulante</v>
      </c>
      <c r="C126" s="183">
        <f>+'004'!N125</f>
        <v>1548603275.5999999</v>
      </c>
      <c r="D126" s="183">
        <f>+'004'!O125</f>
        <v>36422366.689999998</v>
      </c>
      <c r="E126" s="183">
        <f>+'004'!P125</f>
        <v>-18109504.539999999</v>
      </c>
      <c r="F126" s="183">
        <f>+'004'!Q125</f>
        <v>1566916137.75</v>
      </c>
      <c r="G126" s="183">
        <f>+'004'!R125</f>
        <v>18312862.149999999</v>
      </c>
    </row>
    <row r="127" spans="1:7" ht="15" x14ac:dyDescent="0.25">
      <c r="A127" s="167" t="str">
        <f t="shared" si="1"/>
        <v>1220</v>
      </c>
      <c r="B127" s="182" t="str">
        <f>+'004'!M126</f>
        <v>**    1220     Derechos a recibir efvo/eq.</v>
      </c>
      <c r="C127" s="183">
        <f>+'004'!N126</f>
        <v>609664</v>
      </c>
      <c r="D127" s="183">
        <f>+'004'!O126</f>
        <v>18528</v>
      </c>
      <c r="E127" s="183">
        <f>+'004'!P126</f>
        <v>0</v>
      </c>
      <c r="F127" s="183">
        <f>+'004'!Q126</f>
        <v>628192</v>
      </c>
      <c r="G127" s="183">
        <f>+'004'!R126</f>
        <v>18528</v>
      </c>
    </row>
    <row r="128" spans="1:7" ht="15" x14ac:dyDescent="0.25">
      <c r="A128" s="167" t="str">
        <f t="shared" si="1"/>
        <v>1229</v>
      </c>
      <c r="B128" s="182" t="str">
        <f>+'004'!M127</f>
        <v>*     1229     Otros Der. a recibir efvo/eq.</v>
      </c>
      <c r="C128" s="183">
        <f>+'004'!N127</f>
        <v>609664</v>
      </c>
      <c r="D128" s="183">
        <f>+'004'!O127</f>
        <v>18528</v>
      </c>
      <c r="E128" s="183">
        <f>+'004'!P127</f>
        <v>0</v>
      </c>
      <c r="F128" s="183">
        <f>+'004'!Q127</f>
        <v>628192</v>
      </c>
      <c r="G128" s="183">
        <f>+'004'!R127</f>
        <v>18528</v>
      </c>
    </row>
    <row r="129" spans="1:7" ht="15" x14ac:dyDescent="0.25">
      <c r="A129" s="167" t="str">
        <f t="shared" si="1"/>
        <v>1229000001</v>
      </c>
      <c r="B129" s="182" t="str">
        <f>+'004'!M128</f>
        <v xml:space="preserve">      1229000001  DEPOSITOS GARANTIA</v>
      </c>
      <c r="C129" s="183">
        <f>+'004'!N128</f>
        <v>609664</v>
      </c>
      <c r="D129" s="183">
        <f>+'004'!O128</f>
        <v>18528</v>
      </c>
      <c r="E129" s="183">
        <f>+'004'!P128</f>
        <v>0</v>
      </c>
      <c r="F129" s="183">
        <f>+'004'!Q128</f>
        <v>628192</v>
      </c>
      <c r="G129" s="183">
        <f>+'004'!R128</f>
        <v>18528</v>
      </c>
    </row>
    <row r="130" spans="1:7" ht="15" x14ac:dyDescent="0.25">
      <c r="A130" s="167" t="str">
        <f t="shared" si="1"/>
        <v>1230</v>
      </c>
      <c r="B130" s="182" t="str">
        <f>+'004'!M129</f>
        <v>**    1230     Bienes Inmuebles, Infr. y Cons</v>
      </c>
      <c r="C130" s="183">
        <f>+'004'!N129</f>
        <v>1573017415.05</v>
      </c>
      <c r="D130" s="183">
        <f>+'004'!O129</f>
        <v>34624100.560000002</v>
      </c>
      <c r="E130" s="183">
        <f>+'004'!P129</f>
        <v>-8230269.8099999996</v>
      </c>
      <c r="F130" s="183">
        <f>+'004'!Q129</f>
        <v>1599411245.8</v>
      </c>
      <c r="G130" s="183">
        <f>+'004'!R129</f>
        <v>26393830.75</v>
      </c>
    </row>
    <row r="131" spans="1:7" ht="15" x14ac:dyDescent="0.25">
      <c r="A131" s="167" t="str">
        <f t="shared" ref="A131:A194" si="2">IF(LEFT(B131,1)=" ",MID(B131,7,10),MID(B131,7,4))</f>
        <v>1231</v>
      </c>
      <c r="B131" s="182" t="str">
        <f>+'004'!M130</f>
        <v>*     1231     Terrenos</v>
      </c>
      <c r="C131" s="183">
        <f>+'004'!N130</f>
        <v>209996266.44</v>
      </c>
      <c r="D131" s="183">
        <f>+'004'!O130</f>
        <v>0</v>
      </c>
      <c r="E131" s="183">
        <f>+'004'!P130</f>
        <v>0</v>
      </c>
      <c r="F131" s="183">
        <f>+'004'!Q130</f>
        <v>209996266.44</v>
      </c>
      <c r="G131" s="183">
        <f>+'004'!R130</f>
        <v>0</v>
      </c>
    </row>
    <row r="132" spans="1:7" ht="15" x14ac:dyDescent="0.25">
      <c r="A132" s="167" t="str">
        <f t="shared" si="2"/>
        <v>1231005811</v>
      </c>
      <c r="B132" s="182" t="str">
        <f>+'004'!M131</f>
        <v xml:space="preserve">      1231005811  TERRENOS</v>
      </c>
      <c r="C132" s="183">
        <f>+'004'!N131</f>
        <v>209996266.44</v>
      </c>
      <c r="D132" s="183">
        <f>+'004'!O131</f>
        <v>0</v>
      </c>
      <c r="E132" s="183">
        <f>+'004'!P131</f>
        <v>0</v>
      </c>
      <c r="F132" s="183">
        <f>+'004'!Q131</f>
        <v>209996266.44</v>
      </c>
      <c r="G132" s="183">
        <f>+'004'!R131</f>
        <v>0</v>
      </c>
    </row>
    <row r="133" spans="1:7" ht="15" x14ac:dyDescent="0.25">
      <c r="A133" s="167" t="str">
        <f t="shared" si="2"/>
        <v>1233</v>
      </c>
      <c r="B133" s="182" t="str">
        <f>+'004'!M132</f>
        <v>*     1233     Edificios no habitacionales</v>
      </c>
      <c r="C133" s="183">
        <f>+'004'!N132</f>
        <v>1080878693.5599999</v>
      </c>
      <c r="D133" s="183">
        <f>+'004'!O132</f>
        <v>0</v>
      </c>
      <c r="E133" s="183">
        <f>+'004'!P132</f>
        <v>0</v>
      </c>
      <c r="F133" s="183">
        <f>+'004'!Q132</f>
        <v>1080878693.5599999</v>
      </c>
      <c r="G133" s="183">
        <f>+'004'!R132</f>
        <v>0</v>
      </c>
    </row>
    <row r="134" spans="1:7" ht="15" x14ac:dyDescent="0.25">
      <c r="A134" s="167" t="str">
        <f t="shared" si="2"/>
        <v>1233005831</v>
      </c>
      <c r="B134" s="182" t="str">
        <f>+'004'!M133</f>
        <v xml:space="preserve">      1233005831  EDIFICIOS NO HABITACIONALES</v>
      </c>
      <c r="C134" s="183">
        <f>+'004'!N133</f>
        <v>1080878693.5599999</v>
      </c>
      <c r="D134" s="183">
        <f>+'004'!O133</f>
        <v>0</v>
      </c>
      <c r="E134" s="183">
        <f>+'004'!P133</f>
        <v>0</v>
      </c>
      <c r="F134" s="183">
        <f>+'004'!Q133</f>
        <v>1080878693.5599999</v>
      </c>
      <c r="G134" s="183">
        <f>+'004'!R133</f>
        <v>0</v>
      </c>
    </row>
    <row r="135" spans="1:7" ht="15" x14ac:dyDescent="0.25">
      <c r="A135" s="167" t="str">
        <f t="shared" si="2"/>
        <v>1236</v>
      </c>
      <c r="B135" s="182" t="str">
        <f>+'004'!M134</f>
        <v>*     1236     Constr./Proc. Bienes Propios</v>
      </c>
      <c r="C135" s="183">
        <f>+'004'!N134</f>
        <v>282142455.05000001</v>
      </c>
      <c r="D135" s="183">
        <f>+'004'!O134</f>
        <v>34624100.560000002</v>
      </c>
      <c r="E135" s="183">
        <f>+'004'!P134</f>
        <v>-8230269.8099999996</v>
      </c>
      <c r="F135" s="183">
        <f>+'004'!Q134</f>
        <v>308536285.80000001</v>
      </c>
      <c r="G135" s="183">
        <f>+'004'!R134</f>
        <v>26393830.75</v>
      </c>
    </row>
    <row r="136" spans="1:7" ht="15" x14ac:dyDescent="0.25">
      <c r="A136" s="167" t="str">
        <f t="shared" si="2"/>
        <v>1236206221</v>
      </c>
      <c r="B136" s="182" t="str">
        <f>+'004'!M135</f>
        <v xml:space="preserve">      1236206221  CONSTRUCCIONES EN PROCESO</v>
      </c>
      <c r="C136" s="183">
        <f>+'004'!N135</f>
        <v>282142455.05000001</v>
      </c>
      <c r="D136" s="183">
        <f>+'004'!O135</f>
        <v>34624100.560000002</v>
      </c>
      <c r="E136" s="183">
        <f>+'004'!P135</f>
        <v>-8230269.8099999996</v>
      </c>
      <c r="F136" s="183">
        <f>+'004'!Q135</f>
        <v>308536285.80000001</v>
      </c>
      <c r="G136" s="183">
        <f>+'004'!R135</f>
        <v>26393830.75</v>
      </c>
    </row>
    <row r="137" spans="1:7" ht="15" x14ac:dyDescent="0.25">
      <c r="A137" s="167" t="str">
        <f t="shared" si="2"/>
        <v>1240</v>
      </c>
      <c r="B137" s="182" t="str">
        <f>+'004'!M136</f>
        <v>**    1240     Bienes Muebles</v>
      </c>
      <c r="C137" s="183">
        <f>+'004'!N136</f>
        <v>430276536.55000001</v>
      </c>
      <c r="D137" s="183">
        <f>+'004'!O136</f>
        <v>1779738.13</v>
      </c>
      <c r="E137" s="183">
        <f>+'004'!P136</f>
        <v>-296249.53000000003</v>
      </c>
      <c r="F137" s="183">
        <f>+'004'!Q136</f>
        <v>431760025.14999998</v>
      </c>
      <c r="G137" s="183">
        <f>+'004'!R136</f>
        <v>1483488.6</v>
      </c>
    </row>
    <row r="138" spans="1:7" ht="15" x14ac:dyDescent="0.25">
      <c r="A138" s="167" t="str">
        <f t="shared" si="2"/>
        <v>1241</v>
      </c>
      <c r="B138" s="182" t="str">
        <f>+'004'!M137</f>
        <v>*     1241     Mobiliario y Eq. de Admon.</v>
      </c>
      <c r="C138" s="183">
        <f>+'004'!N137</f>
        <v>321360344.89999998</v>
      </c>
      <c r="D138" s="183">
        <f>+'004'!O137</f>
        <v>1594766.65</v>
      </c>
      <c r="E138" s="183">
        <f>+'004'!P137</f>
        <v>-227269.95</v>
      </c>
      <c r="F138" s="183">
        <f>+'004'!Q137</f>
        <v>322727841.60000002</v>
      </c>
      <c r="G138" s="183">
        <f>+'004'!R137</f>
        <v>1367496.7</v>
      </c>
    </row>
    <row r="139" spans="1:7" ht="15" x14ac:dyDescent="0.25">
      <c r="A139" s="167" t="str">
        <f t="shared" si="2"/>
        <v>1241105111</v>
      </c>
      <c r="B139" s="182" t="str">
        <f>+'004'!M138</f>
        <v xml:space="preserve">      1241105111  MUEBLES DE OFICINA Y</v>
      </c>
      <c r="C139" s="183">
        <f>+'004'!N138</f>
        <v>100526190.94</v>
      </c>
      <c r="D139" s="183">
        <f>+'004'!O138</f>
        <v>671671.47</v>
      </c>
      <c r="E139" s="183">
        <f>+'004'!P138</f>
        <v>-204515.79</v>
      </c>
      <c r="F139" s="183">
        <f>+'004'!Q138</f>
        <v>100993346.62</v>
      </c>
      <c r="G139" s="183">
        <f>+'004'!R138</f>
        <v>467155.68</v>
      </c>
    </row>
    <row r="140" spans="1:7" ht="15" x14ac:dyDescent="0.25">
      <c r="A140" s="167" t="str">
        <f t="shared" si="2"/>
        <v>1241305151</v>
      </c>
      <c r="B140" s="182" t="str">
        <f>+'004'!M139</f>
        <v xml:space="preserve">      1241305151  EQUIPO DE COMPUTO Y</v>
      </c>
      <c r="C140" s="183">
        <f>+'004'!N139</f>
        <v>120992731.56999999</v>
      </c>
      <c r="D140" s="183">
        <f>+'004'!O139</f>
        <v>526691.04</v>
      </c>
      <c r="E140" s="183">
        <f>+'004'!P139</f>
        <v>0</v>
      </c>
      <c r="F140" s="183">
        <f>+'004'!Q139</f>
        <v>121519422.61</v>
      </c>
      <c r="G140" s="183">
        <f>+'004'!R139</f>
        <v>526691.04</v>
      </c>
    </row>
    <row r="141" spans="1:7" ht="15" x14ac:dyDescent="0.25">
      <c r="A141" s="167" t="str">
        <f t="shared" si="2"/>
        <v>1241905191</v>
      </c>
      <c r="B141" s="182" t="str">
        <f>+'004'!M140</f>
        <v xml:space="preserve">      1241905191  OTROS MOBILIARIOS Y</v>
      </c>
      <c r="C141" s="183">
        <f>+'004'!N140</f>
        <v>99841422.390000001</v>
      </c>
      <c r="D141" s="183">
        <f>+'004'!O140</f>
        <v>396404.14</v>
      </c>
      <c r="E141" s="183">
        <f>+'004'!P140</f>
        <v>-22754.16</v>
      </c>
      <c r="F141" s="183">
        <f>+'004'!Q140</f>
        <v>100215072.37</v>
      </c>
      <c r="G141" s="183">
        <f>+'004'!R140</f>
        <v>373649.98</v>
      </c>
    </row>
    <row r="142" spans="1:7" ht="15" x14ac:dyDescent="0.25">
      <c r="A142" s="167" t="str">
        <f t="shared" si="2"/>
        <v>1243</v>
      </c>
      <c r="B142" s="182" t="str">
        <f>+'004'!M141</f>
        <v>*     1243     Eq. e Instr. Médico y de Lab.</v>
      </c>
      <c r="C142" s="183">
        <f>+'004'!N141</f>
        <v>48470</v>
      </c>
      <c r="D142" s="183">
        <f>+'004'!O141</f>
        <v>0</v>
      </c>
      <c r="E142" s="183">
        <f>+'004'!P141</f>
        <v>0</v>
      </c>
      <c r="F142" s="183">
        <f>+'004'!Q141</f>
        <v>48470</v>
      </c>
      <c r="G142" s="183">
        <f>+'004'!R141</f>
        <v>0</v>
      </c>
    </row>
    <row r="143" spans="1:7" ht="15" x14ac:dyDescent="0.25">
      <c r="A143" s="167" t="str">
        <f t="shared" si="2"/>
        <v>1243105311</v>
      </c>
      <c r="B143" s="182" t="str">
        <f>+'004'!M142</f>
        <v xml:space="preserve">      1243105311  EQUIPO MEDICO</v>
      </c>
      <c r="C143" s="183">
        <f>+'004'!N142</f>
        <v>48470</v>
      </c>
      <c r="D143" s="183">
        <f>+'004'!O142</f>
        <v>0</v>
      </c>
      <c r="E143" s="183">
        <f>+'004'!P142</f>
        <v>0</v>
      </c>
      <c r="F143" s="183">
        <f>+'004'!Q142</f>
        <v>48470</v>
      </c>
      <c r="G143" s="183">
        <f>+'004'!R142</f>
        <v>0</v>
      </c>
    </row>
    <row r="144" spans="1:7" ht="15" x14ac:dyDescent="0.25">
      <c r="A144" s="167" t="str">
        <f t="shared" si="2"/>
        <v>1244</v>
      </c>
      <c r="B144" s="182" t="str">
        <f>+'004'!M143</f>
        <v>*     1244     Equipo de Transporte</v>
      </c>
      <c r="C144" s="183">
        <f>+'004'!N143</f>
        <v>96528325.980000004</v>
      </c>
      <c r="D144" s="183">
        <f>+'004'!O143</f>
        <v>0</v>
      </c>
      <c r="E144" s="183">
        <f>+'004'!P143</f>
        <v>0</v>
      </c>
      <c r="F144" s="183">
        <f>+'004'!Q143</f>
        <v>96528325.980000004</v>
      </c>
      <c r="G144" s="183">
        <f>+'004'!R143</f>
        <v>0</v>
      </c>
    </row>
    <row r="145" spans="1:7" ht="15" x14ac:dyDescent="0.25">
      <c r="A145" s="167" t="str">
        <f t="shared" si="2"/>
        <v>1244105411</v>
      </c>
      <c r="B145" s="182" t="str">
        <f>+'004'!M144</f>
        <v xml:space="preserve">      1244105411  AUTOM#VILES Y EQUIPO</v>
      </c>
      <c r="C145" s="183">
        <f>+'004'!N144</f>
        <v>96116425.980000004</v>
      </c>
      <c r="D145" s="183">
        <f>+'004'!O144</f>
        <v>0</v>
      </c>
      <c r="E145" s="183">
        <f>+'004'!P144</f>
        <v>0</v>
      </c>
      <c r="F145" s="183">
        <f>+'004'!Q144</f>
        <v>96116425.980000004</v>
      </c>
      <c r="G145" s="183">
        <f>+'004'!R144</f>
        <v>0</v>
      </c>
    </row>
    <row r="146" spans="1:7" ht="15" x14ac:dyDescent="0.25">
      <c r="A146" s="167" t="str">
        <f t="shared" si="2"/>
        <v>1244905491</v>
      </c>
      <c r="B146" s="182" t="str">
        <f>+'004'!M145</f>
        <v xml:space="preserve">      1244905491  OTROS EQUIPOS DE TRANSPORTE</v>
      </c>
      <c r="C146" s="183">
        <f>+'004'!N145</f>
        <v>411900</v>
      </c>
      <c r="D146" s="183">
        <f>+'004'!O145</f>
        <v>0</v>
      </c>
      <c r="E146" s="183">
        <f>+'004'!P145</f>
        <v>0</v>
      </c>
      <c r="F146" s="183">
        <f>+'004'!Q145</f>
        <v>411900</v>
      </c>
      <c r="G146" s="183">
        <f>+'004'!R145</f>
        <v>0</v>
      </c>
    </row>
    <row r="147" spans="1:7" ht="15" x14ac:dyDescent="0.25">
      <c r="A147" s="167" t="str">
        <f t="shared" si="2"/>
        <v>1246</v>
      </c>
      <c r="B147" s="182" t="str">
        <f>+'004'!M146</f>
        <v>*     1246     Maquinaria, otros Eq. y Herr.</v>
      </c>
      <c r="C147" s="183">
        <f>+'004'!N146</f>
        <v>12339395.67</v>
      </c>
      <c r="D147" s="183">
        <f>+'004'!O146</f>
        <v>184971.48</v>
      </c>
      <c r="E147" s="183">
        <f>+'004'!P146</f>
        <v>-68979.58</v>
      </c>
      <c r="F147" s="183">
        <f>+'004'!Q146</f>
        <v>12455387.57</v>
      </c>
      <c r="G147" s="183">
        <f>+'004'!R146</f>
        <v>115991.9</v>
      </c>
    </row>
    <row r="148" spans="1:7" ht="15" x14ac:dyDescent="0.25">
      <c r="A148" s="167" t="str">
        <f t="shared" si="2"/>
        <v>1246405641</v>
      </c>
      <c r="B148" s="182" t="str">
        <f>+'004'!M147</f>
        <v xml:space="preserve">      1246405641  SISTEMA DE AIRE ACON</v>
      </c>
      <c r="C148" s="183">
        <f>+'004'!N147</f>
        <v>1559851.31</v>
      </c>
      <c r="D148" s="183">
        <f>+'004'!O147</f>
        <v>0</v>
      </c>
      <c r="E148" s="183">
        <f>+'004'!P147</f>
        <v>0</v>
      </c>
      <c r="F148" s="183">
        <f>+'004'!Q147</f>
        <v>1559851.31</v>
      </c>
      <c r="G148" s="183">
        <f>+'004'!R147</f>
        <v>0</v>
      </c>
    </row>
    <row r="149" spans="1:7" ht="15" x14ac:dyDescent="0.25">
      <c r="A149" s="167" t="str">
        <f t="shared" si="2"/>
        <v>1246505651</v>
      </c>
      <c r="B149" s="182" t="str">
        <f>+'004'!M148</f>
        <v xml:space="preserve">      1246505651  EQUIPO DE COMUNICACI</v>
      </c>
      <c r="C149" s="183">
        <f>+'004'!N148</f>
        <v>7923257.5199999996</v>
      </c>
      <c r="D149" s="183">
        <f>+'004'!O148</f>
        <v>92271.48</v>
      </c>
      <c r="E149" s="183">
        <f>+'004'!P148</f>
        <v>-31899.58</v>
      </c>
      <c r="F149" s="183">
        <f>+'004'!Q148</f>
        <v>7983629.4199999999</v>
      </c>
      <c r="G149" s="183">
        <f>+'004'!R148</f>
        <v>60371.9</v>
      </c>
    </row>
    <row r="150" spans="1:7" ht="15" x14ac:dyDescent="0.25">
      <c r="A150" s="167" t="str">
        <f t="shared" si="2"/>
        <v>1246605661</v>
      </c>
      <c r="B150" s="182" t="str">
        <f>+'004'!M149</f>
        <v xml:space="preserve">      1246605661  EQUIPO DE GENERACION</v>
      </c>
      <c r="C150" s="183">
        <f>+'004'!N149</f>
        <v>2528513.61</v>
      </c>
      <c r="D150" s="183">
        <f>+'004'!O149</f>
        <v>0</v>
      </c>
      <c r="E150" s="183">
        <f>+'004'!P149</f>
        <v>0</v>
      </c>
      <c r="F150" s="183">
        <f>+'004'!Q149</f>
        <v>2528513.61</v>
      </c>
      <c r="G150" s="183">
        <f>+'004'!R149</f>
        <v>0</v>
      </c>
    </row>
    <row r="151" spans="1:7" ht="15" x14ac:dyDescent="0.25">
      <c r="A151" s="167" t="str">
        <f t="shared" si="2"/>
        <v>1246705671</v>
      </c>
      <c r="B151" s="182" t="str">
        <f>+'004'!M150</f>
        <v xml:space="preserve">      1246705671  HERRAMIENTAS Y MAQUI</v>
      </c>
      <c r="C151" s="183">
        <f>+'004'!N150</f>
        <v>327773.23</v>
      </c>
      <c r="D151" s="183">
        <f>+'004'!O150</f>
        <v>92700</v>
      </c>
      <c r="E151" s="183">
        <f>+'004'!P150</f>
        <v>-37080</v>
      </c>
      <c r="F151" s="183">
        <f>+'004'!Q150</f>
        <v>383393.23</v>
      </c>
      <c r="G151" s="183">
        <f>+'004'!R150</f>
        <v>55620</v>
      </c>
    </row>
    <row r="152" spans="1:7" ht="15" x14ac:dyDescent="0.25">
      <c r="A152" s="167" t="str">
        <f t="shared" si="2"/>
        <v>1250</v>
      </c>
      <c r="B152" s="182" t="str">
        <f>+'004'!M151</f>
        <v>**    1250     Activos Intangibles</v>
      </c>
      <c r="C152" s="183">
        <f>+'004'!N151</f>
        <v>24045300.620000001</v>
      </c>
      <c r="D152" s="183">
        <f>+'004'!O151</f>
        <v>0</v>
      </c>
      <c r="E152" s="183">
        <f>+'004'!P151</f>
        <v>0</v>
      </c>
      <c r="F152" s="183">
        <f>+'004'!Q151</f>
        <v>24045300.620000001</v>
      </c>
      <c r="G152" s="183">
        <f>+'004'!R151</f>
        <v>0</v>
      </c>
    </row>
    <row r="153" spans="1:7" ht="15" x14ac:dyDescent="0.25">
      <c r="A153" s="167" t="str">
        <f t="shared" si="2"/>
        <v>1254</v>
      </c>
      <c r="B153" s="182" t="str">
        <f>+'004'!M152</f>
        <v>*     1254     Licencias</v>
      </c>
      <c r="C153" s="183">
        <f>+'004'!N152</f>
        <v>24045300.620000001</v>
      </c>
      <c r="D153" s="183">
        <f>+'004'!O152</f>
        <v>0</v>
      </c>
      <c r="E153" s="183">
        <f>+'004'!P152</f>
        <v>0</v>
      </c>
      <c r="F153" s="183">
        <f>+'004'!Q152</f>
        <v>24045300.620000001</v>
      </c>
      <c r="G153" s="183">
        <f>+'004'!R152</f>
        <v>0</v>
      </c>
    </row>
    <row r="154" spans="1:7" ht="15" x14ac:dyDescent="0.25">
      <c r="A154" s="167" t="str">
        <f t="shared" si="2"/>
        <v>1254105971</v>
      </c>
      <c r="B154" s="182" t="str">
        <f>+'004'!M153</f>
        <v xml:space="preserve">      1254105971  LICENCIAS INFORMATIC</v>
      </c>
      <c r="C154" s="183">
        <f>+'004'!N153</f>
        <v>24045300.620000001</v>
      </c>
      <c r="D154" s="183">
        <f>+'004'!O153</f>
        <v>0</v>
      </c>
      <c r="E154" s="183">
        <f>+'004'!P153</f>
        <v>0</v>
      </c>
      <c r="F154" s="183">
        <f>+'004'!Q153</f>
        <v>24045300.620000001</v>
      </c>
      <c r="G154" s="183">
        <f>+'004'!R153</f>
        <v>0</v>
      </c>
    </row>
    <row r="155" spans="1:7" ht="15" x14ac:dyDescent="0.25">
      <c r="A155" s="167" t="str">
        <f t="shared" si="2"/>
        <v>1260</v>
      </c>
      <c r="B155" s="182" t="str">
        <f>+'004'!M154</f>
        <v>**    1260     Dep., Det. y Amort. Acum.</v>
      </c>
      <c r="C155" s="183">
        <f>+'004'!N154</f>
        <v>-479345640.62</v>
      </c>
      <c r="D155" s="183">
        <f>+'004'!O154</f>
        <v>0</v>
      </c>
      <c r="E155" s="183">
        <f>+'004'!P154</f>
        <v>-9582985.1999999993</v>
      </c>
      <c r="F155" s="183">
        <f>+'004'!Q154</f>
        <v>-488928625.81999999</v>
      </c>
      <c r="G155" s="183">
        <f>+'004'!R154</f>
        <v>-9582985.1999999993</v>
      </c>
    </row>
    <row r="156" spans="1:7" ht="15" x14ac:dyDescent="0.25">
      <c r="A156" s="167" t="str">
        <f t="shared" si="2"/>
        <v>1261</v>
      </c>
      <c r="B156" s="182" t="str">
        <f>+'004'!M155</f>
        <v>*     1261     Dep. Ac. de Inmuebles</v>
      </c>
      <c r="C156" s="183">
        <f>+'004'!N155</f>
        <v>-194768784.59</v>
      </c>
      <c r="D156" s="183">
        <f>+'004'!O155</f>
        <v>0</v>
      </c>
      <c r="E156" s="183">
        <f>+'004'!P155</f>
        <v>-4542352.5199999996</v>
      </c>
      <c r="F156" s="183">
        <f>+'004'!Q155</f>
        <v>-199311137.11000001</v>
      </c>
      <c r="G156" s="183">
        <f>+'004'!R155</f>
        <v>-4542352.5199999996</v>
      </c>
    </row>
    <row r="157" spans="1:7" ht="15" x14ac:dyDescent="0.25">
      <c r="A157" s="167" t="str">
        <f t="shared" si="2"/>
        <v>1261005831</v>
      </c>
      <c r="B157" s="182" t="str">
        <f>+'004'!M156</f>
        <v xml:space="preserve">      1261005831  DEPRECIACION EDIFICIOS</v>
      </c>
      <c r="C157" s="183">
        <f>+'004'!N156</f>
        <v>-194768784.59</v>
      </c>
      <c r="D157" s="183">
        <f>+'004'!O156</f>
        <v>0</v>
      </c>
      <c r="E157" s="183">
        <f>+'004'!P156</f>
        <v>-4542352.5199999996</v>
      </c>
      <c r="F157" s="183">
        <f>+'004'!Q156</f>
        <v>-199311137.11000001</v>
      </c>
      <c r="G157" s="183">
        <f>+'004'!R156</f>
        <v>-4542352.5199999996</v>
      </c>
    </row>
    <row r="158" spans="1:7" ht="15" x14ac:dyDescent="0.25">
      <c r="A158" s="167" t="str">
        <f t="shared" si="2"/>
        <v>1263</v>
      </c>
      <c r="B158" s="182" t="str">
        <f>+'004'!M157</f>
        <v>*     1263     Dep. Ac. de Bienes Muebles</v>
      </c>
      <c r="C158" s="183">
        <f>+'004'!N157</f>
        <v>-260806948.59</v>
      </c>
      <c r="D158" s="183">
        <f>+'004'!O157</f>
        <v>0</v>
      </c>
      <c r="E158" s="183">
        <f>+'004'!P157</f>
        <v>-4939214.79</v>
      </c>
      <c r="F158" s="183">
        <f>+'004'!Q157</f>
        <v>-265746163.38</v>
      </c>
      <c r="G158" s="183">
        <f>+'004'!R157</f>
        <v>-4939214.79</v>
      </c>
    </row>
    <row r="159" spans="1:7" ht="15" x14ac:dyDescent="0.25">
      <c r="A159" s="167" t="str">
        <f t="shared" si="2"/>
        <v>1263005111</v>
      </c>
      <c r="B159" s="182" t="str">
        <f>+'004'!M158</f>
        <v xml:space="preserve">      1263005111  DEPRECIACION MUEBLES</v>
      </c>
      <c r="C159" s="183">
        <f>+'004'!N158</f>
        <v>-36440446.869999997</v>
      </c>
      <c r="D159" s="183">
        <f>+'004'!O158</f>
        <v>0</v>
      </c>
      <c r="E159" s="183">
        <f>+'004'!P158</f>
        <v>-899581.97</v>
      </c>
      <c r="F159" s="183">
        <f>+'004'!Q158</f>
        <v>-37340028.840000004</v>
      </c>
      <c r="G159" s="183">
        <f>+'004'!R158</f>
        <v>-899581.97</v>
      </c>
    </row>
    <row r="160" spans="1:7" ht="15" x14ac:dyDescent="0.25">
      <c r="A160" s="167" t="str">
        <f t="shared" si="2"/>
        <v>1263005151</v>
      </c>
      <c r="B160" s="182" t="str">
        <f>+'004'!M159</f>
        <v xml:space="preserve">      1263005151  DEPRECIACION COMPUTA</v>
      </c>
      <c r="C160" s="183">
        <f>+'004'!N159</f>
        <v>-101665129.25</v>
      </c>
      <c r="D160" s="183">
        <f>+'004'!O159</f>
        <v>0</v>
      </c>
      <c r="E160" s="183">
        <f>+'004'!P159</f>
        <v>-1200215.3</v>
      </c>
      <c r="F160" s="183">
        <f>+'004'!Q159</f>
        <v>-102865344.55</v>
      </c>
      <c r="G160" s="183">
        <f>+'004'!R159</f>
        <v>-1200215.3</v>
      </c>
    </row>
    <row r="161" spans="1:7" ht="15" x14ac:dyDescent="0.25">
      <c r="A161" s="167" t="str">
        <f t="shared" si="2"/>
        <v>1263005191</v>
      </c>
      <c r="B161" s="182" t="str">
        <f>+'004'!M160</f>
        <v xml:space="preserve">      1263005191  DEPRECIACION OTROS M</v>
      </c>
      <c r="C161" s="183">
        <f>+'004'!N160</f>
        <v>-57793953.310000002</v>
      </c>
      <c r="D161" s="183">
        <f>+'004'!O160</f>
        <v>0</v>
      </c>
      <c r="E161" s="183">
        <f>+'004'!P160</f>
        <v>-1334956.19</v>
      </c>
      <c r="F161" s="183">
        <f>+'004'!Q160</f>
        <v>-59128909.5</v>
      </c>
      <c r="G161" s="183">
        <f>+'004'!R160</f>
        <v>-1334956.19</v>
      </c>
    </row>
    <row r="162" spans="1:7" ht="15" x14ac:dyDescent="0.25">
      <c r="A162" s="167" t="str">
        <f t="shared" si="2"/>
        <v>1263005311</v>
      </c>
      <c r="B162" s="182" t="str">
        <f>+'004'!M161</f>
        <v xml:space="preserve">      1263005311  DEPRECIACION EQ MEDI</v>
      </c>
      <c r="C162" s="183">
        <f>+'004'!N161</f>
        <v>-2845.58</v>
      </c>
      <c r="D162" s="183">
        <f>+'004'!O161</f>
        <v>0</v>
      </c>
      <c r="E162" s="183">
        <f>+'004'!P161</f>
        <v>-403.92</v>
      </c>
      <c r="F162" s="183">
        <f>+'004'!Q161</f>
        <v>-3249.5</v>
      </c>
      <c r="G162" s="183">
        <f>+'004'!R161</f>
        <v>-403.92</v>
      </c>
    </row>
    <row r="163" spans="1:7" ht="15" x14ac:dyDescent="0.25">
      <c r="A163" s="167" t="str">
        <f t="shared" si="2"/>
        <v>1263005411</v>
      </c>
      <c r="B163" s="182" t="str">
        <f>+'004'!M162</f>
        <v xml:space="preserve">      1263005411  DEPRECIACION AUTOMOV</v>
      </c>
      <c r="C163" s="183">
        <f>+'004'!N162</f>
        <v>-56048300.380000003</v>
      </c>
      <c r="D163" s="183">
        <f>+'004'!O162</f>
        <v>0</v>
      </c>
      <c r="E163" s="183">
        <f>+'004'!P162</f>
        <v>-1393711.85</v>
      </c>
      <c r="F163" s="183">
        <f>+'004'!Q162</f>
        <v>-57442012.229999997</v>
      </c>
      <c r="G163" s="183">
        <f>+'004'!R162</f>
        <v>-1393711.85</v>
      </c>
    </row>
    <row r="164" spans="1:7" ht="15" x14ac:dyDescent="0.25">
      <c r="A164" s="167" t="str">
        <f t="shared" si="2"/>
        <v>1263005491</v>
      </c>
      <c r="B164" s="182" t="str">
        <f>+'004'!M163</f>
        <v xml:space="preserve">      1263005491  DEPRECIACION OTROS E</v>
      </c>
      <c r="C164" s="183">
        <f>+'004'!N163</f>
        <v>-139166.67000000001</v>
      </c>
      <c r="D164" s="183">
        <f>+'004'!O163</f>
        <v>0</v>
      </c>
      <c r="E164" s="183">
        <f>+'004'!P163</f>
        <v>-7710.41</v>
      </c>
      <c r="F164" s="183">
        <f>+'004'!Q163</f>
        <v>-146877.07999999999</v>
      </c>
      <c r="G164" s="183">
        <f>+'004'!R163</f>
        <v>-7710.41</v>
      </c>
    </row>
    <row r="165" spans="1:7" ht="15" x14ac:dyDescent="0.25">
      <c r="A165" s="167" t="str">
        <f t="shared" si="2"/>
        <v>1263005641</v>
      </c>
      <c r="B165" s="182" t="str">
        <f>+'004'!M164</f>
        <v xml:space="preserve">      1263005641  DEPRECIACION BIENES</v>
      </c>
      <c r="C165" s="183">
        <f>+'004'!N164</f>
        <v>-387427.46</v>
      </c>
      <c r="D165" s="183">
        <f>+'004'!O164</f>
        <v>0</v>
      </c>
      <c r="E165" s="183">
        <f>+'004'!P164</f>
        <v>-25984.12</v>
      </c>
      <c r="F165" s="183">
        <f>+'004'!Q164</f>
        <v>-413411.58</v>
      </c>
      <c r="G165" s="183">
        <f>+'004'!R164</f>
        <v>-25984.12</v>
      </c>
    </row>
    <row r="166" spans="1:7" ht="15" x14ac:dyDescent="0.25">
      <c r="A166" s="167" t="str">
        <f t="shared" si="2"/>
        <v>1263005651</v>
      </c>
      <c r="B166" s="182" t="str">
        <f>+'004'!M165</f>
        <v xml:space="preserve">      1263005651  DEPRECIACION EQUIPO</v>
      </c>
      <c r="C166" s="183">
        <f>+'004'!N165</f>
        <v>-6508799.2000000002</v>
      </c>
      <c r="D166" s="183">
        <f>+'004'!O165</f>
        <v>0</v>
      </c>
      <c r="E166" s="183">
        <f>+'004'!P165</f>
        <v>-49249.120000000003</v>
      </c>
      <c r="F166" s="183">
        <f>+'004'!Q165</f>
        <v>-6558048.3200000003</v>
      </c>
      <c r="G166" s="183">
        <f>+'004'!R165</f>
        <v>-49249.120000000003</v>
      </c>
    </row>
    <row r="167" spans="1:7" ht="15" x14ac:dyDescent="0.25">
      <c r="A167" s="167" t="str">
        <f t="shared" si="2"/>
        <v>1263005661</v>
      </c>
      <c r="B167" s="182" t="str">
        <f>+'004'!M166</f>
        <v xml:space="preserve">      1263005661  DEPRECIACION EQUIPO</v>
      </c>
      <c r="C167" s="183">
        <f>+'004'!N166</f>
        <v>-1585833.12</v>
      </c>
      <c r="D167" s="183">
        <f>+'004'!O166</f>
        <v>0</v>
      </c>
      <c r="E167" s="183">
        <f>+'004'!P166</f>
        <v>-24497.38</v>
      </c>
      <c r="F167" s="183">
        <f>+'004'!Q166</f>
        <v>-1610330.5</v>
      </c>
      <c r="G167" s="183">
        <f>+'004'!R166</f>
        <v>-24497.38</v>
      </c>
    </row>
    <row r="168" spans="1:7" ht="15" x14ac:dyDescent="0.25">
      <c r="A168" s="167" t="str">
        <f t="shared" si="2"/>
        <v>1263005671</v>
      </c>
      <c r="B168" s="182" t="str">
        <f>+'004'!M167</f>
        <v xml:space="preserve">      1263005671  DEPRECIACION HERRAMI</v>
      </c>
      <c r="C168" s="183">
        <f>+'004'!N167</f>
        <v>-235046.75</v>
      </c>
      <c r="D168" s="183">
        <f>+'004'!O167</f>
        <v>0</v>
      </c>
      <c r="E168" s="183">
        <f>+'004'!P167</f>
        <v>-2904.53</v>
      </c>
      <c r="F168" s="183">
        <f>+'004'!Q167</f>
        <v>-237951.28</v>
      </c>
      <c r="G168" s="183">
        <f>+'004'!R167</f>
        <v>-2904.53</v>
      </c>
    </row>
    <row r="169" spans="1:7" ht="15" x14ac:dyDescent="0.25">
      <c r="A169" s="167" t="str">
        <f t="shared" si="2"/>
        <v>1265</v>
      </c>
      <c r="B169" s="182" t="str">
        <f>+'004'!M168</f>
        <v>*     1265     Am. Ac. de Act. Intangibles</v>
      </c>
      <c r="C169" s="183">
        <f>+'004'!N168</f>
        <v>-23769907.440000001</v>
      </c>
      <c r="D169" s="183">
        <f>+'004'!O168</f>
        <v>0</v>
      </c>
      <c r="E169" s="183">
        <f>+'004'!P168</f>
        <v>-101417.89</v>
      </c>
      <c r="F169" s="183">
        <f>+'004'!Q168</f>
        <v>-23871325.329999998</v>
      </c>
      <c r="G169" s="183">
        <f>+'004'!R168</f>
        <v>-101417.89</v>
      </c>
    </row>
    <row r="170" spans="1:7" ht="15" x14ac:dyDescent="0.25">
      <c r="A170" s="167" t="str">
        <f t="shared" si="2"/>
        <v>1265005971</v>
      </c>
      <c r="B170" s="182" t="str">
        <f>+'004'!M169</f>
        <v xml:space="preserve">      1265005971  AMORTIZACION LICENCI</v>
      </c>
      <c r="C170" s="183">
        <f>+'004'!N169</f>
        <v>-23769907.440000001</v>
      </c>
      <c r="D170" s="183">
        <f>+'004'!O169</f>
        <v>0</v>
      </c>
      <c r="E170" s="183">
        <f>+'004'!P169</f>
        <v>-101417.89</v>
      </c>
      <c r="F170" s="183">
        <f>+'004'!Q169</f>
        <v>-23871325.329999998</v>
      </c>
      <c r="G170" s="183">
        <f>+'004'!R169</f>
        <v>-101417.89</v>
      </c>
    </row>
    <row r="171" spans="1:7" ht="15" x14ac:dyDescent="0.25">
      <c r="A171" s="167" t="str">
        <f t="shared" si="2"/>
        <v>2000</v>
      </c>
      <c r="B171" s="182" t="str">
        <f>+'004'!M170</f>
        <v>****  2000     Pasivo</v>
      </c>
      <c r="C171" s="183">
        <f>+'004'!N170</f>
        <v>-973058542.91999996</v>
      </c>
      <c r="D171" s="183">
        <f>+'004'!O170</f>
        <v>460817470.37</v>
      </c>
      <c r="E171" s="183">
        <f>+'004'!P170</f>
        <v>-653626268.27999997</v>
      </c>
      <c r="F171" s="183">
        <f>+'004'!Q170</f>
        <v>-1165867340.8299999</v>
      </c>
      <c r="G171" s="183">
        <f>+'004'!R170</f>
        <v>-192808797.91</v>
      </c>
    </row>
    <row r="172" spans="1:7" ht="15" x14ac:dyDescent="0.25">
      <c r="A172" s="167" t="str">
        <f t="shared" si="2"/>
        <v>2100</v>
      </c>
      <c r="B172" s="182" t="str">
        <f>+'004'!M171</f>
        <v>***   2100     Pasivo Circulante</v>
      </c>
      <c r="C172" s="183">
        <f>+'004'!N171</f>
        <v>-398755905.86000001</v>
      </c>
      <c r="D172" s="183">
        <f>+'004'!O171</f>
        <v>458513534.16000003</v>
      </c>
      <c r="E172" s="183">
        <f>+'004'!P171</f>
        <v>-507188950.47000003</v>
      </c>
      <c r="F172" s="183">
        <f>+'004'!Q171</f>
        <v>-447431322.17000002</v>
      </c>
      <c r="G172" s="183">
        <f>+'004'!R171</f>
        <v>-48675416.310000002</v>
      </c>
    </row>
    <row r="173" spans="1:7" ht="15" x14ac:dyDescent="0.25">
      <c r="A173" s="167" t="str">
        <f t="shared" si="2"/>
        <v>2110</v>
      </c>
      <c r="B173" s="182" t="str">
        <f>+'004'!M172</f>
        <v>**    2110     Cuentas por pagar a CP</v>
      </c>
      <c r="C173" s="183">
        <f>+'004'!N172</f>
        <v>-398726399.18000001</v>
      </c>
      <c r="D173" s="183">
        <f>+'004'!O172</f>
        <v>458513534.16000003</v>
      </c>
      <c r="E173" s="183">
        <f>+'004'!P172</f>
        <v>-507188950.47000003</v>
      </c>
      <c r="F173" s="183">
        <f>+'004'!Q172</f>
        <v>-447401815.49000001</v>
      </c>
      <c r="G173" s="183">
        <f>+'004'!R172</f>
        <v>-48675416.310000002</v>
      </c>
    </row>
    <row r="174" spans="1:7" ht="15" x14ac:dyDescent="0.25">
      <c r="A174" s="167" t="str">
        <f t="shared" si="2"/>
        <v>2111</v>
      </c>
      <c r="B174" s="182" t="str">
        <f>+'004'!M173</f>
        <v>*     2111     Serv. Personales x pagar a CP</v>
      </c>
      <c r="C174" s="183">
        <f>+'004'!N173</f>
        <v>-961213.43</v>
      </c>
      <c r="D174" s="183">
        <f>+'004'!O173</f>
        <v>243666623.62</v>
      </c>
      <c r="E174" s="183">
        <f>+'004'!P173</f>
        <v>-245892630.5</v>
      </c>
      <c r="F174" s="183">
        <f>+'004'!Q173</f>
        <v>-3187220.31</v>
      </c>
      <c r="G174" s="183">
        <f>+'004'!R173</f>
        <v>-2226006.88</v>
      </c>
    </row>
    <row r="175" spans="1:7" ht="15" x14ac:dyDescent="0.25">
      <c r="A175" s="167" t="str">
        <f t="shared" si="2"/>
        <v>2111000001</v>
      </c>
      <c r="B175" s="182" t="str">
        <f>+'004'!M174</f>
        <v xml:space="preserve">      2111000001  SUELDO Y SALARIOS</v>
      </c>
      <c r="C175" s="183">
        <f>+'004'!N174</f>
        <v>0</v>
      </c>
      <c r="D175" s="183">
        <f>+'004'!O174</f>
        <v>242705410.19</v>
      </c>
      <c r="E175" s="183">
        <f>+'004'!P174</f>
        <v>-242705410.19</v>
      </c>
      <c r="F175" s="183">
        <f>+'004'!Q174</f>
        <v>0</v>
      </c>
      <c r="G175" s="183">
        <f>+'004'!R174</f>
        <v>0</v>
      </c>
    </row>
    <row r="176" spans="1:7" ht="15" x14ac:dyDescent="0.25">
      <c r="A176" s="167" t="str">
        <f t="shared" si="2"/>
        <v>2111000002</v>
      </c>
      <c r="B176" s="182" t="str">
        <f>+'004'!M175</f>
        <v xml:space="preserve">      2111000002  PRESTACIONES LABORALES</v>
      </c>
      <c r="C176" s="183">
        <f>+'004'!N175</f>
        <v>-961213.43</v>
      </c>
      <c r="D176" s="183">
        <f>+'004'!O175</f>
        <v>961213.43</v>
      </c>
      <c r="E176" s="183">
        <f>+'004'!P175</f>
        <v>-3187220.31</v>
      </c>
      <c r="F176" s="183">
        <f>+'004'!Q175</f>
        <v>-3187220.31</v>
      </c>
      <c r="G176" s="183">
        <f>+'004'!R175</f>
        <v>-2226006.88</v>
      </c>
    </row>
    <row r="177" spans="1:7" ht="15" x14ac:dyDescent="0.25">
      <c r="A177" s="167" t="str">
        <f t="shared" si="2"/>
        <v>2112</v>
      </c>
      <c r="B177" s="182" t="str">
        <f>+'004'!M176</f>
        <v>*     2112     Proveedores x pagar a CP</v>
      </c>
      <c r="C177" s="183">
        <f>+'004'!N176</f>
        <v>-1370477.21</v>
      </c>
      <c r="D177" s="183">
        <f>+'004'!O176</f>
        <v>64098614.100000001</v>
      </c>
      <c r="E177" s="183">
        <f>+'004'!P176</f>
        <v>-73806747.180000007</v>
      </c>
      <c r="F177" s="183">
        <f>+'004'!Q176</f>
        <v>-11078610.289999999</v>
      </c>
      <c r="G177" s="183">
        <f>+'004'!R176</f>
        <v>-9708133.0800000001</v>
      </c>
    </row>
    <row r="178" spans="1:7" ht="15" x14ac:dyDescent="0.25">
      <c r="A178" s="167" t="str">
        <f t="shared" si="2"/>
        <v>2112000001</v>
      </c>
      <c r="B178" s="182" t="str">
        <f>+'004'!M177</f>
        <v xml:space="preserve">      2112000001  PROVEEDORES DE BIENE</v>
      </c>
      <c r="C178" s="183">
        <f>+'004'!N177</f>
        <v>-348</v>
      </c>
      <c r="D178" s="183">
        <f>+'004'!O177</f>
        <v>42277938.43</v>
      </c>
      <c r="E178" s="183">
        <f>+'004'!P177</f>
        <v>-53356200.719999999</v>
      </c>
      <c r="F178" s="183">
        <f>+'004'!Q177</f>
        <v>-11078610.289999999</v>
      </c>
      <c r="G178" s="183">
        <f>+'004'!R177</f>
        <v>-11078262.289999999</v>
      </c>
    </row>
    <row r="179" spans="1:7" ht="15" x14ac:dyDescent="0.25">
      <c r="A179" s="167" t="str">
        <f t="shared" si="2"/>
        <v>2112000010</v>
      </c>
      <c r="B179" s="182" t="str">
        <f>+'004'!M178</f>
        <v xml:space="preserve">      2112000010  PROVEEDORES DE EM/RF</v>
      </c>
      <c r="C179" s="183">
        <f>+'004'!N178</f>
        <v>-1370129.21</v>
      </c>
      <c r="D179" s="183">
        <f>+'004'!O178</f>
        <v>21820675.670000002</v>
      </c>
      <c r="E179" s="183">
        <f>+'004'!P178</f>
        <v>-20450546.460000001</v>
      </c>
      <c r="F179" s="183">
        <f>+'004'!Q178</f>
        <v>0</v>
      </c>
      <c r="G179" s="183">
        <f>+'004'!R178</f>
        <v>1370129.21</v>
      </c>
    </row>
    <row r="180" spans="1:7" ht="15" x14ac:dyDescent="0.25">
      <c r="A180" s="167" t="str">
        <f t="shared" si="2"/>
        <v>2113</v>
      </c>
      <c r="B180" s="182" t="str">
        <f>+'004'!M179</f>
        <v>*     2113     Contratistas por OP x pagar CP</v>
      </c>
      <c r="C180" s="183">
        <f>+'004'!N179</f>
        <v>0</v>
      </c>
      <c r="D180" s="183">
        <f>+'004'!O179</f>
        <v>26021169.920000002</v>
      </c>
      <c r="E180" s="183">
        <f>+'004'!P179</f>
        <v>-26395790.75</v>
      </c>
      <c r="F180" s="183">
        <f>+'004'!Q179</f>
        <v>-374620.83</v>
      </c>
      <c r="G180" s="183">
        <f>+'004'!R179</f>
        <v>-374620.83</v>
      </c>
    </row>
    <row r="181" spans="1:7" ht="15" x14ac:dyDescent="0.25">
      <c r="A181" s="167" t="str">
        <f t="shared" si="2"/>
        <v>2113000001</v>
      </c>
      <c r="B181" s="182" t="str">
        <f>+'004'!M180</f>
        <v xml:space="preserve">      2113000001  PROVEEDORES CONTRATISTAS</v>
      </c>
      <c r="C181" s="183">
        <f>+'004'!N180</f>
        <v>0</v>
      </c>
      <c r="D181" s="183">
        <f>+'004'!O180</f>
        <v>26021169.920000002</v>
      </c>
      <c r="E181" s="183">
        <f>+'004'!P180</f>
        <v>-26395790.75</v>
      </c>
      <c r="F181" s="183">
        <f>+'004'!Q180</f>
        <v>-374620.83</v>
      </c>
      <c r="G181" s="183">
        <f>+'004'!R180</f>
        <v>-374620.83</v>
      </c>
    </row>
    <row r="182" spans="1:7" ht="15" x14ac:dyDescent="0.25">
      <c r="A182" s="167" t="str">
        <f t="shared" si="2"/>
        <v>2117</v>
      </c>
      <c r="B182" s="182" t="str">
        <f>+'004'!M181</f>
        <v>*     2117     Retenciones y Contribuciones</v>
      </c>
      <c r="C182" s="183">
        <f>+'004'!N181</f>
        <v>-14912285.789999999</v>
      </c>
      <c r="D182" s="183">
        <f>+'004'!O181</f>
        <v>26470594.469999999</v>
      </c>
      <c r="E182" s="183">
        <f>+'004'!P181</f>
        <v>-67677629.900000006</v>
      </c>
      <c r="F182" s="183">
        <f>+'004'!Q181</f>
        <v>-56119321.219999999</v>
      </c>
      <c r="G182" s="183">
        <f>+'004'!R181</f>
        <v>-41207035.43</v>
      </c>
    </row>
    <row r="183" spans="1:7" ht="15" x14ac:dyDescent="0.25">
      <c r="A183" s="167" t="str">
        <f t="shared" si="2"/>
        <v>2117001001</v>
      </c>
      <c r="B183" s="182" t="str">
        <f>+'004'!M182</f>
        <v xml:space="preserve">      2117001001  I. S. R. RETENIDO</v>
      </c>
      <c r="C183" s="183">
        <f>+'004'!N182</f>
        <v>-13353593.4</v>
      </c>
      <c r="D183" s="183">
        <f>+'004'!O182</f>
        <v>13388208.439999999</v>
      </c>
      <c r="E183" s="183">
        <f>+'004'!P182</f>
        <v>-51412488.380000003</v>
      </c>
      <c r="F183" s="183">
        <f>+'004'!Q182</f>
        <v>-51377873.340000004</v>
      </c>
      <c r="G183" s="183">
        <f>+'004'!R182</f>
        <v>-38024279.939999998</v>
      </c>
    </row>
    <row r="184" spans="1:7" ht="15" x14ac:dyDescent="0.25">
      <c r="A184" s="167" t="str">
        <f t="shared" si="2"/>
        <v>2117001002</v>
      </c>
      <c r="B184" s="182" t="str">
        <f>+'004'!M183</f>
        <v xml:space="preserve">      2117001002  RETENCION HONORARIOS</v>
      </c>
      <c r="C184" s="183">
        <f>+'004'!N183</f>
        <v>-47975.28</v>
      </c>
      <c r="D184" s="183">
        <f>+'004'!O183</f>
        <v>47975</v>
      </c>
      <c r="E184" s="183">
        <f>+'004'!P183</f>
        <v>-79975.23</v>
      </c>
      <c r="F184" s="183">
        <f>+'004'!Q183</f>
        <v>-79975.509999999995</v>
      </c>
      <c r="G184" s="183">
        <f>+'004'!R183</f>
        <v>-32000.23</v>
      </c>
    </row>
    <row r="185" spans="1:7" ht="15" x14ac:dyDescent="0.25">
      <c r="A185" s="167" t="str">
        <f t="shared" si="2"/>
        <v>2117001003</v>
      </c>
      <c r="B185" s="182" t="str">
        <f>+'004'!M184</f>
        <v xml:space="preserve">      2117001003  10%  RETEN ARRENDAM</v>
      </c>
      <c r="C185" s="183">
        <f>+'004'!N184</f>
        <v>-20006.79</v>
      </c>
      <c r="D185" s="183">
        <f>+'004'!O184</f>
        <v>20006</v>
      </c>
      <c r="E185" s="183">
        <f>+'004'!P184</f>
        <v>-18408.439999999999</v>
      </c>
      <c r="F185" s="183">
        <f>+'004'!Q184</f>
        <v>-18409.23</v>
      </c>
      <c r="G185" s="183">
        <f>+'004'!R184</f>
        <v>1597.56</v>
      </c>
    </row>
    <row r="186" spans="1:7" ht="15" x14ac:dyDescent="0.25">
      <c r="A186" s="167" t="str">
        <f t="shared" si="2"/>
        <v>2117001004</v>
      </c>
      <c r="B186" s="182" t="str">
        <f>+'004'!M185</f>
        <v xml:space="preserve">      2117001004  2% IMPUESTO SOBRE NOMINA</v>
      </c>
      <c r="C186" s="183">
        <f>+'004'!N185</f>
        <v>-1402705.91</v>
      </c>
      <c r="D186" s="183">
        <f>+'004'!O185</f>
        <v>1407893.89</v>
      </c>
      <c r="E186" s="183">
        <f>+'004'!P185</f>
        <v>-4514537.34</v>
      </c>
      <c r="F186" s="183">
        <f>+'004'!Q185</f>
        <v>-4509349.3600000003</v>
      </c>
      <c r="G186" s="183">
        <f>+'004'!R185</f>
        <v>-3106643.45</v>
      </c>
    </row>
    <row r="187" spans="1:7" ht="15" x14ac:dyDescent="0.25">
      <c r="A187" s="167" t="str">
        <f t="shared" si="2"/>
        <v>2117001005</v>
      </c>
      <c r="B187" s="182" t="str">
        <f>+'004'!M186</f>
        <v xml:space="preserve">      2117001005  1% IMPTO CED HONOR</v>
      </c>
      <c r="C187" s="183">
        <f>+'004'!N186</f>
        <v>-2659.48</v>
      </c>
      <c r="D187" s="183">
        <f>+'004'!O186</f>
        <v>2659</v>
      </c>
      <c r="E187" s="183">
        <f>+'004'!P186</f>
        <v>-4987.2700000000004</v>
      </c>
      <c r="F187" s="183">
        <f>+'004'!Q186</f>
        <v>-4987.75</v>
      </c>
      <c r="G187" s="183">
        <f>+'004'!R186</f>
        <v>-2328.27</v>
      </c>
    </row>
    <row r="188" spans="1:7" ht="15" x14ac:dyDescent="0.25">
      <c r="A188" s="167" t="str">
        <f t="shared" si="2"/>
        <v>2117001006</v>
      </c>
      <c r="B188" s="182" t="str">
        <f>+'004'!M187</f>
        <v xml:space="preserve">      2117001006  1% IMPTO CED ARREND</v>
      </c>
      <c r="C188" s="183">
        <f>+'004'!N187</f>
        <v>-1965.42</v>
      </c>
      <c r="D188" s="183">
        <f>+'004'!O187</f>
        <v>1965</v>
      </c>
      <c r="E188" s="183">
        <f>+'004'!P187</f>
        <v>-1805.11</v>
      </c>
      <c r="F188" s="183">
        <f>+'004'!Q187</f>
        <v>-1805.53</v>
      </c>
      <c r="G188" s="183">
        <f>+'004'!R187</f>
        <v>159.88999999999999</v>
      </c>
    </row>
    <row r="189" spans="1:7" ht="15" x14ac:dyDescent="0.25">
      <c r="A189" s="167" t="str">
        <f t="shared" si="2"/>
        <v>2117001007</v>
      </c>
      <c r="B189" s="182" t="str">
        <f>+'004'!M188</f>
        <v xml:space="preserve">      2117001007  2% IMPTO CED HONOR</v>
      </c>
      <c r="C189" s="183">
        <f>+'004'!N188</f>
        <v>-4276.38</v>
      </c>
      <c r="D189" s="183">
        <f>+'004'!O188</f>
        <v>4276</v>
      </c>
      <c r="E189" s="183">
        <f>+'004'!P188</f>
        <v>-2408.2199999999998</v>
      </c>
      <c r="F189" s="183">
        <f>+'004'!Q188</f>
        <v>-2408.6</v>
      </c>
      <c r="G189" s="183">
        <f>+'004'!R188</f>
        <v>1867.78</v>
      </c>
    </row>
    <row r="190" spans="1:7" ht="15" x14ac:dyDescent="0.25">
      <c r="A190" s="167" t="str">
        <f t="shared" si="2"/>
        <v>2117001008</v>
      </c>
      <c r="B190" s="182" t="str">
        <f>+'004'!M189</f>
        <v xml:space="preserve">      2117001008  2% IMPTO CED ARREND</v>
      </c>
      <c r="C190" s="183">
        <f>+'004'!N189</f>
        <v>-71.72</v>
      </c>
      <c r="D190" s="183">
        <f>+'004'!O189</f>
        <v>71</v>
      </c>
      <c r="E190" s="183">
        <f>+'004'!P189</f>
        <v>-71.489999999999995</v>
      </c>
      <c r="F190" s="183">
        <f>+'004'!Q189</f>
        <v>-72.209999999999994</v>
      </c>
      <c r="G190" s="183">
        <f>+'004'!R189</f>
        <v>-0.49</v>
      </c>
    </row>
    <row r="191" spans="1:7" ht="15" x14ac:dyDescent="0.25">
      <c r="A191" s="167" t="str">
        <f t="shared" si="2"/>
        <v>2117001009</v>
      </c>
      <c r="B191" s="182" t="str">
        <f>+'004'!M190</f>
        <v xml:space="preserve">      2117001009  RETENCIONES ISSEG</v>
      </c>
      <c r="C191" s="183">
        <f>+'004'!N190</f>
        <v>-9.8000000000000007</v>
      </c>
      <c r="D191" s="183">
        <f>+'004'!O190</f>
        <v>9107737.6300000008</v>
      </c>
      <c r="E191" s="183">
        <f>+'004'!P190</f>
        <v>-9107737.6300000008</v>
      </c>
      <c r="F191" s="183">
        <f>+'004'!Q190</f>
        <v>-9.8000000000000007</v>
      </c>
      <c r="G191" s="183">
        <f>+'004'!R190</f>
        <v>0</v>
      </c>
    </row>
    <row r="192" spans="1:7" ht="15" x14ac:dyDescent="0.25">
      <c r="A192" s="167" t="str">
        <f t="shared" si="2"/>
        <v>2117001010</v>
      </c>
      <c r="B192" s="182" t="str">
        <f>+'004'!M191</f>
        <v xml:space="preserve">      2117001010  RETENCIONES ISSSTE</v>
      </c>
      <c r="C192" s="183">
        <f>+'004'!N191</f>
        <v>-63.63</v>
      </c>
      <c r="D192" s="183">
        <f>+'004'!O191</f>
        <v>2406357.12</v>
      </c>
      <c r="E192" s="183">
        <f>+'004'!P191</f>
        <v>-2406358.37</v>
      </c>
      <c r="F192" s="183">
        <f>+'004'!Q191</f>
        <v>-64.88</v>
      </c>
      <c r="G192" s="183">
        <f>+'004'!R191</f>
        <v>-1.25</v>
      </c>
    </row>
    <row r="193" spans="1:7" ht="15" x14ac:dyDescent="0.25">
      <c r="A193" s="167" t="str">
        <f t="shared" si="2"/>
        <v>2117001011</v>
      </c>
      <c r="B193" s="182" t="str">
        <f>+'004'!M192</f>
        <v xml:space="preserve">      2117001011  I. S. R. RET ASIMILA</v>
      </c>
      <c r="C193" s="183">
        <f>+'004'!N192</f>
        <v>-78957.98</v>
      </c>
      <c r="D193" s="183">
        <f>+'004'!O192</f>
        <v>83445.39</v>
      </c>
      <c r="E193" s="183">
        <f>+'004'!P192</f>
        <v>-128852.42</v>
      </c>
      <c r="F193" s="183">
        <f>+'004'!Q192</f>
        <v>-124365.01</v>
      </c>
      <c r="G193" s="183">
        <f>+'004'!R192</f>
        <v>-45407.03</v>
      </c>
    </row>
    <row r="194" spans="1:7" ht="15" x14ac:dyDescent="0.25">
      <c r="A194" s="167" t="str">
        <f t="shared" si="2"/>
        <v>2119</v>
      </c>
      <c r="B194" s="182" t="str">
        <f>+'004'!M193</f>
        <v>*     2119     Otras Cuentas x pagar a CP</v>
      </c>
      <c r="C194" s="183">
        <f>+'004'!N193</f>
        <v>-381482422.75</v>
      </c>
      <c r="D194" s="183">
        <f>+'004'!O193</f>
        <v>98256532.049999997</v>
      </c>
      <c r="E194" s="183">
        <f>+'004'!P193</f>
        <v>-93416152.140000001</v>
      </c>
      <c r="F194" s="183">
        <f>+'004'!Q193</f>
        <v>-376642042.83999997</v>
      </c>
      <c r="G194" s="183">
        <f>+'004'!R193</f>
        <v>4840379.91</v>
      </c>
    </row>
    <row r="195" spans="1:7" ht="15" x14ac:dyDescent="0.25">
      <c r="A195" s="167" t="str">
        <f t="shared" ref="A195:A258" si="3">IF(LEFT(B195,1)=" ",MID(B195,7,10),MID(B195,7,4))</f>
        <v>2119010002</v>
      </c>
      <c r="B195" s="182" t="str">
        <f>+'004'!M194</f>
        <v xml:space="preserve">      2119010002  ACREEDORES DIVERSOS</v>
      </c>
      <c r="C195" s="183">
        <f>+'004'!N194</f>
        <v>-686855.93</v>
      </c>
      <c r="D195" s="183">
        <f>+'004'!O194</f>
        <v>45423676.32</v>
      </c>
      <c r="E195" s="183">
        <f>+'004'!P194</f>
        <v>-52801426.939999998</v>
      </c>
      <c r="F195" s="183">
        <f>+'004'!Q194</f>
        <v>-8064606.5499999998</v>
      </c>
      <c r="G195" s="183">
        <f>+'004'!R194</f>
        <v>-7377750.6200000001</v>
      </c>
    </row>
    <row r="196" spans="1:7" ht="15" x14ac:dyDescent="0.25">
      <c r="A196" s="167" t="str">
        <f t="shared" si="3"/>
        <v>2119020001</v>
      </c>
      <c r="B196" s="182" t="str">
        <f>+'004'!M195</f>
        <v xml:space="preserve">      2119020001  ACREEDORES DIVERSOS</v>
      </c>
      <c r="C196" s="183">
        <f>+'004'!N195</f>
        <v>-380008733.35000002</v>
      </c>
      <c r="D196" s="183">
        <f>+'004'!O195</f>
        <v>49664601.829999998</v>
      </c>
      <c r="E196" s="183">
        <f>+'004'!P195</f>
        <v>-37517734.270000003</v>
      </c>
      <c r="F196" s="183">
        <f>+'004'!Q195</f>
        <v>-367861865.79000002</v>
      </c>
      <c r="G196" s="183">
        <f>+'004'!R195</f>
        <v>12146867.560000001</v>
      </c>
    </row>
    <row r="197" spans="1:7" ht="15" x14ac:dyDescent="0.25">
      <c r="A197" s="167" t="str">
        <f t="shared" si="3"/>
        <v>2119020002</v>
      </c>
      <c r="B197" s="182" t="str">
        <f>+'004'!M196</f>
        <v xml:space="preserve">      2119020002  DIRECCION GENERAL DE</v>
      </c>
      <c r="C197" s="183">
        <f>+'004'!N196</f>
        <v>-286698.21000000002</v>
      </c>
      <c r="D197" s="183">
        <f>+'004'!O196</f>
        <v>286698.21000000002</v>
      </c>
      <c r="E197" s="183">
        <f>+'004'!P196</f>
        <v>-0.02</v>
      </c>
      <c r="F197" s="183">
        <f>+'004'!Q196</f>
        <v>-0.02</v>
      </c>
      <c r="G197" s="183">
        <f>+'004'!R196</f>
        <v>286698.19</v>
      </c>
    </row>
    <row r="198" spans="1:7" ht="15" x14ac:dyDescent="0.25">
      <c r="A198" s="167" t="str">
        <f t="shared" si="3"/>
        <v>2119020003</v>
      </c>
      <c r="B198" s="182" t="str">
        <f>+'004'!M197</f>
        <v xml:space="preserve">      2119020003  PASIVO TRANSITORIO S</v>
      </c>
      <c r="C198" s="183">
        <f>+'004'!N197</f>
        <v>-18456</v>
      </c>
      <c r="D198" s="183">
        <f>+'004'!O197</f>
        <v>2712293.47</v>
      </c>
      <c r="E198" s="183">
        <f>+'004'!P197</f>
        <v>-2704793.47</v>
      </c>
      <c r="F198" s="183">
        <f>+'004'!Q197</f>
        <v>-10956</v>
      </c>
      <c r="G198" s="183">
        <f>+'004'!R197</f>
        <v>7500</v>
      </c>
    </row>
    <row r="199" spans="1:7" ht="15" x14ac:dyDescent="0.25">
      <c r="A199" s="167" t="str">
        <f t="shared" si="3"/>
        <v>2119020005</v>
      </c>
      <c r="B199" s="182" t="str">
        <f>+'004'!M198</f>
        <v xml:space="preserve">      2119020005  CERT NO COBRADOS CP</v>
      </c>
      <c r="C199" s="183">
        <f>+'004'!N198</f>
        <v>-445712.47</v>
      </c>
      <c r="D199" s="183">
        <f>+'004'!O198</f>
        <v>133291.79999999999</v>
      </c>
      <c r="E199" s="183">
        <f>+'004'!P198</f>
        <v>-355900</v>
      </c>
      <c r="F199" s="183">
        <f>+'004'!Q198</f>
        <v>-668320.67000000004</v>
      </c>
      <c r="G199" s="183">
        <f>+'004'!R198</f>
        <v>-222608.2</v>
      </c>
    </row>
    <row r="200" spans="1:7" ht="15" x14ac:dyDescent="0.25">
      <c r="A200" s="167" t="str">
        <f t="shared" si="3"/>
        <v>2119020009</v>
      </c>
      <c r="B200" s="182" t="str">
        <f>+'004'!M199</f>
        <v xml:space="preserve">      2119020009  REVALUACIÓN ACREED</v>
      </c>
      <c r="C200" s="183">
        <f>+'004'!N199</f>
        <v>-35966.79</v>
      </c>
      <c r="D200" s="183">
        <f>+'004'!O199</f>
        <v>35970.42</v>
      </c>
      <c r="E200" s="183">
        <f>+'004'!P199</f>
        <v>-36297.440000000002</v>
      </c>
      <c r="F200" s="183">
        <f>+'004'!Q199</f>
        <v>-36293.81</v>
      </c>
      <c r="G200" s="183">
        <f>+'004'!R199</f>
        <v>-327.02</v>
      </c>
    </row>
    <row r="201" spans="1:7" ht="15" x14ac:dyDescent="0.25">
      <c r="A201" s="167" t="str">
        <f t="shared" si="3"/>
        <v>2160</v>
      </c>
      <c r="B201" s="182" t="str">
        <f>+'004'!M200</f>
        <v>**    2160     Fondos y Bienes de Terc./Gtía.</v>
      </c>
      <c r="C201" s="183">
        <f>+'004'!N200</f>
        <v>-29506.68</v>
      </c>
      <c r="D201" s="183">
        <f>+'004'!O200</f>
        <v>0</v>
      </c>
      <c r="E201" s="183">
        <f>+'004'!P200</f>
        <v>0</v>
      </c>
      <c r="F201" s="183">
        <f>+'004'!Q200</f>
        <v>-29506.68</v>
      </c>
      <c r="G201" s="183">
        <f>+'004'!R200</f>
        <v>0</v>
      </c>
    </row>
    <row r="202" spans="1:7" ht="15" x14ac:dyDescent="0.25">
      <c r="A202" s="167" t="str">
        <f t="shared" si="3"/>
        <v>2161</v>
      </c>
      <c r="B202" s="182" t="str">
        <f>+'004'!M201</f>
        <v>*     2161     Fondos en Garantía a CP</v>
      </c>
      <c r="C202" s="183">
        <f>+'004'!N201</f>
        <v>-29506.68</v>
      </c>
      <c r="D202" s="183">
        <f>+'004'!O201</f>
        <v>0</v>
      </c>
      <c r="E202" s="183">
        <f>+'004'!P201</f>
        <v>0</v>
      </c>
      <c r="F202" s="183">
        <f>+'004'!Q201</f>
        <v>-29506.68</v>
      </c>
      <c r="G202" s="183">
        <f>+'004'!R201</f>
        <v>0</v>
      </c>
    </row>
    <row r="203" spans="1:7" ht="15" x14ac:dyDescent="0.25">
      <c r="A203" s="167" t="str">
        <f t="shared" si="3"/>
        <v>2161010001</v>
      </c>
      <c r="B203" s="182" t="str">
        <f>+'004'!M202</f>
        <v xml:space="preserve">      2161010001  DEPOSITOS EN GARANTIA</v>
      </c>
      <c r="C203" s="183">
        <f>+'004'!N202</f>
        <v>-29506.68</v>
      </c>
      <c r="D203" s="183">
        <f>+'004'!O202</f>
        <v>0</v>
      </c>
      <c r="E203" s="183">
        <f>+'004'!P202</f>
        <v>0</v>
      </c>
      <c r="F203" s="183">
        <f>+'004'!Q202</f>
        <v>-29506.68</v>
      </c>
      <c r="G203" s="183">
        <f>+'004'!R202</f>
        <v>0</v>
      </c>
    </row>
    <row r="204" spans="1:7" ht="15" x14ac:dyDescent="0.25">
      <c r="A204" s="167" t="str">
        <f t="shared" si="3"/>
        <v>2170</v>
      </c>
      <c r="B204" s="182" t="str">
        <f>+'004'!M203</f>
        <v>**    2170     Provisiones a Corto Plazo</v>
      </c>
      <c r="C204" s="183">
        <f>+'004'!N203</f>
        <v>0</v>
      </c>
      <c r="D204" s="183">
        <f>+'004'!O203</f>
        <v>0</v>
      </c>
      <c r="E204" s="183">
        <f>+'004'!P203</f>
        <v>0</v>
      </c>
      <c r="F204" s="183">
        <f>+'004'!Q203</f>
        <v>0</v>
      </c>
      <c r="G204" s="183">
        <f>+'004'!R203</f>
        <v>0</v>
      </c>
    </row>
    <row r="205" spans="1:7" ht="15" x14ac:dyDescent="0.25">
      <c r="A205" s="167" t="str">
        <f t="shared" si="3"/>
        <v>2179</v>
      </c>
      <c r="B205" s="182" t="str">
        <f>+'004'!M204</f>
        <v>*     2179     Otras Provisiones a CP</v>
      </c>
      <c r="C205" s="183">
        <f>+'004'!N204</f>
        <v>0</v>
      </c>
      <c r="D205" s="183">
        <f>+'004'!O204</f>
        <v>0</v>
      </c>
      <c r="E205" s="183">
        <f>+'004'!P204</f>
        <v>0</v>
      </c>
      <c r="F205" s="183">
        <f>+'004'!Q204</f>
        <v>0</v>
      </c>
      <c r="G205" s="183">
        <f>+'004'!R204</f>
        <v>0</v>
      </c>
    </row>
    <row r="206" spans="1:7" ht="15" x14ac:dyDescent="0.25">
      <c r="A206" s="167" t="str">
        <f t="shared" si="3"/>
        <v>2179010001</v>
      </c>
      <c r="B206" s="182" t="str">
        <f>+'004'!M205</f>
        <v xml:space="preserve">      2179010001  PRIMAS ANTIGÜEDAD CP</v>
      </c>
      <c r="C206" s="183">
        <f>+'004'!N205</f>
        <v>0</v>
      </c>
      <c r="D206" s="183">
        <f>+'004'!O205</f>
        <v>0</v>
      </c>
      <c r="E206" s="183">
        <f>+'004'!P205</f>
        <v>0</v>
      </c>
      <c r="F206" s="183">
        <f>+'004'!Q205</f>
        <v>0</v>
      </c>
      <c r="G206" s="183">
        <f>+'004'!R205</f>
        <v>0</v>
      </c>
    </row>
    <row r="207" spans="1:7" ht="15" x14ac:dyDescent="0.25">
      <c r="A207" s="167" t="str">
        <f t="shared" si="3"/>
        <v>2200</v>
      </c>
      <c r="B207" s="182" t="str">
        <f>+'004'!M206</f>
        <v>***   2200     Pasivo No Circulante</v>
      </c>
      <c r="C207" s="183">
        <f>+'004'!N206</f>
        <v>-574302637.05999994</v>
      </c>
      <c r="D207" s="183">
        <f>+'004'!O206</f>
        <v>2303936.21</v>
      </c>
      <c r="E207" s="183">
        <f>+'004'!P206</f>
        <v>-146437317.81</v>
      </c>
      <c r="F207" s="183">
        <f>+'004'!Q206</f>
        <v>-718436018.65999997</v>
      </c>
      <c r="G207" s="183">
        <f>+'004'!R206</f>
        <v>-144133381.59999999</v>
      </c>
    </row>
    <row r="208" spans="1:7" ht="15" x14ac:dyDescent="0.25">
      <c r="A208" s="167" t="str">
        <f t="shared" si="3"/>
        <v>2220</v>
      </c>
      <c r="B208" s="182" t="str">
        <f>+'004'!M207</f>
        <v>**    2220     Documentos por pagar a LP</v>
      </c>
      <c r="C208" s="183">
        <f>+'004'!N207</f>
        <v>-1927040.06</v>
      </c>
      <c r="D208" s="183">
        <f>+'004'!O207</f>
        <v>0</v>
      </c>
      <c r="E208" s="183">
        <f>+'004'!P207</f>
        <v>-128368.57</v>
      </c>
      <c r="F208" s="183">
        <f>+'004'!Q207</f>
        <v>-2055408.63</v>
      </c>
      <c r="G208" s="183">
        <f>+'004'!R207</f>
        <v>-128368.57</v>
      </c>
    </row>
    <row r="209" spans="1:7" ht="15" x14ac:dyDescent="0.25">
      <c r="A209" s="167" t="str">
        <f t="shared" si="3"/>
        <v>2229</v>
      </c>
      <c r="B209" s="182" t="str">
        <f>+'004'!M208</f>
        <v>*     2229     Otros Documentos x pagar a LP</v>
      </c>
      <c r="C209" s="183">
        <f>+'004'!N208</f>
        <v>-1927040.06</v>
      </c>
      <c r="D209" s="183">
        <f>+'004'!O208</f>
        <v>0</v>
      </c>
      <c r="E209" s="183">
        <f>+'004'!P208</f>
        <v>-128368.57</v>
      </c>
      <c r="F209" s="183">
        <f>+'004'!Q208</f>
        <v>-2055408.63</v>
      </c>
      <c r="G209" s="183">
        <f>+'004'!R208</f>
        <v>-128368.57</v>
      </c>
    </row>
    <row r="210" spans="1:7" ht="15" x14ac:dyDescent="0.25">
      <c r="A210" s="167" t="str">
        <f t="shared" si="3"/>
        <v>2229020001</v>
      </c>
      <c r="B210" s="182" t="str">
        <f>+'004'!M209</f>
        <v xml:space="preserve">      2229020001  GARANTIAS LARGO PLAZ</v>
      </c>
      <c r="C210" s="183">
        <f>+'004'!N209</f>
        <v>-1927040.06</v>
      </c>
      <c r="D210" s="183">
        <f>+'004'!O209</f>
        <v>0</v>
      </c>
      <c r="E210" s="183">
        <f>+'004'!P209</f>
        <v>-128368.57</v>
      </c>
      <c r="F210" s="183">
        <f>+'004'!Q209</f>
        <v>-2055408.63</v>
      </c>
      <c r="G210" s="183">
        <f>+'004'!R209</f>
        <v>-128368.57</v>
      </c>
    </row>
    <row r="211" spans="1:7" ht="15" x14ac:dyDescent="0.25">
      <c r="A211" s="167" t="str">
        <f t="shared" si="3"/>
        <v>2260</v>
      </c>
      <c r="B211" s="182" t="str">
        <f>+'004'!M210</f>
        <v>**    2260     Provisiones a Largo Plazo</v>
      </c>
      <c r="C211" s="183">
        <f>+'004'!N210</f>
        <v>-572375597</v>
      </c>
      <c r="D211" s="183">
        <f>+'004'!O210</f>
        <v>2303936.21</v>
      </c>
      <c r="E211" s="183">
        <f>+'004'!P210</f>
        <v>-146308949.24000001</v>
      </c>
      <c r="F211" s="183">
        <f>+'004'!Q210</f>
        <v>-716380610.02999997</v>
      </c>
      <c r="G211" s="183">
        <f>+'004'!R210</f>
        <v>-144005013.03</v>
      </c>
    </row>
    <row r="212" spans="1:7" ht="15" x14ac:dyDescent="0.25">
      <c r="A212" s="167" t="str">
        <f t="shared" si="3"/>
        <v>2269</v>
      </c>
      <c r="B212" s="182" t="str">
        <f>+'004'!M211</f>
        <v>*     2269     Otras Provisiones a LP</v>
      </c>
      <c r="C212" s="183">
        <f>+'004'!N211</f>
        <v>-572375597</v>
      </c>
      <c r="D212" s="183">
        <f>+'004'!O211</f>
        <v>2303936.21</v>
      </c>
      <c r="E212" s="183">
        <f>+'004'!P211</f>
        <v>-146308949.24000001</v>
      </c>
      <c r="F212" s="183">
        <f>+'004'!Q211</f>
        <v>-716380610.02999997</v>
      </c>
      <c r="G212" s="183">
        <f>+'004'!R211</f>
        <v>-144005013.03</v>
      </c>
    </row>
    <row r="213" spans="1:7" ht="15" x14ac:dyDescent="0.25">
      <c r="A213" s="167" t="str">
        <f t="shared" si="3"/>
        <v>2269010001</v>
      </c>
      <c r="B213" s="182" t="str">
        <f>+'004'!M212</f>
        <v xml:space="preserve">      2269010001  PROVISION P ANTIGÜED</v>
      </c>
      <c r="C213" s="183">
        <f>+'004'!N212</f>
        <v>-572367259.34000003</v>
      </c>
      <c r="D213" s="183">
        <f>+'004'!O212</f>
        <v>2303936.21</v>
      </c>
      <c r="E213" s="183">
        <f>+'004'!P212</f>
        <v>-127726235.62</v>
      </c>
      <c r="F213" s="183">
        <f>+'004'!Q212</f>
        <v>-697789558.75</v>
      </c>
      <c r="G213" s="183">
        <f>+'004'!R212</f>
        <v>-125422299.41</v>
      </c>
    </row>
    <row r="214" spans="1:7" ht="15" x14ac:dyDescent="0.25">
      <c r="A214" s="167" t="str">
        <f t="shared" si="3"/>
        <v>2269010002</v>
      </c>
      <c r="B214" s="182" t="str">
        <f>+'004'!M213</f>
        <v xml:space="preserve">      2269010002  PRIMAS DE ANTIGÜEDAD</v>
      </c>
      <c r="C214" s="183">
        <f>+'004'!N213</f>
        <v>-8337.66</v>
      </c>
      <c r="D214" s="183">
        <f>+'004'!O213</f>
        <v>0</v>
      </c>
      <c r="E214" s="183">
        <f>+'004'!P213</f>
        <v>-18582713.620000001</v>
      </c>
      <c r="F214" s="183">
        <f>+'004'!Q213</f>
        <v>-18591051.280000001</v>
      </c>
      <c r="G214" s="183">
        <f>+'004'!R213</f>
        <v>-18582713.620000001</v>
      </c>
    </row>
    <row r="215" spans="1:7" ht="15" x14ac:dyDescent="0.25">
      <c r="A215" s="167" t="str">
        <f t="shared" si="3"/>
        <v>3000</v>
      </c>
      <c r="B215" s="182" t="str">
        <f>+'004'!M214</f>
        <v>****  3000     Hacienda Pública</v>
      </c>
      <c r="C215" s="183">
        <f>+'004'!N214</f>
        <v>-1326735700.1600001</v>
      </c>
      <c r="D215" s="183">
        <f>+'004'!O214</f>
        <v>483203078.20999998</v>
      </c>
      <c r="E215" s="183">
        <f>+'004'!P214</f>
        <v>-267208683.09999999</v>
      </c>
      <c r="F215" s="183">
        <f>+'004'!Q214</f>
        <v>-1110741305.05</v>
      </c>
      <c r="G215" s="183">
        <f>+'004'!R214</f>
        <v>215994395.11000001</v>
      </c>
    </row>
    <row r="216" spans="1:7" ht="15" x14ac:dyDescent="0.25">
      <c r="A216" s="167" t="str">
        <f t="shared" si="3"/>
        <v>3100</v>
      </c>
      <c r="B216" s="182" t="str">
        <f>+'004'!M215</f>
        <v>***   3100     Patrimonio Contribuido</v>
      </c>
      <c r="C216" s="183">
        <f>+'004'!N215</f>
        <v>-1110145434.4200001</v>
      </c>
      <c r="D216" s="183">
        <f>+'004'!O215</f>
        <v>0</v>
      </c>
      <c r="E216" s="183">
        <f>+'004'!P215</f>
        <v>0</v>
      </c>
      <c r="F216" s="183">
        <f>+'004'!Q215</f>
        <v>-1110145434.4200001</v>
      </c>
      <c r="G216" s="183">
        <f>+'004'!R215</f>
        <v>0</v>
      </c>
    </row>
    <row r="217" spans="1:7" ht="15" x14ac:dyDescent="0.25">
      <c r="A217" s="167" t="str">
        <f t="shared" si="3"/>
        <v>3110</v>
      </c>
      <c r="B217" s="182" t="str">
        <f>+'004'!M216</f>
        <v>**    3110     Aportaciones</v>
      </c>
      <c r="C217" s="183">
        <f>+'004'!N216</f>
        <v>-1096582005.6700001</v>
      </c>
      <c r="D217" s="183">
        <f>+'004'!O216</f>
        <v>0</v>
      </c>
      <c r="E217" s="183">
        <f>+'004'!P216</f>
        <v>0</v>
      </c>
      <c r="F217" s="183">
        <f>+'004'!Q216</f>
        <v>-1096582005.6700001</v>
      </c>
      <c r="G217" s="183">
        <f>+'004'!R216</f>
        <v>0</v>
      </c>
    </row>
    <row r="218" spans="1:7" ht="15" x14ac:dyDescent="0.25">
      <c r="A218" s="167" t="str">
        <f t="shared" si="3"/>
        <v>3110</v>
      </c>
      <c r="B218" s="182" t="str">
        <f>+'004'!M217</f>
        <v>*     3110     Aportaciones</v>
      </c>
      <c r="C218" s="183">
        <f>+'004'!N217</f>
        <v>-1096582005.6700001</v>
      </c>
      <c r="D218" s="183">
        <f>+'004'!O217</f>
        <v>0</v>
      </c>
      <c r="E218" s="183">
        <f>+'004'!P217</f>
        <v>0</v>
      </c>
      <c r="F218" s="183">
        <f>+'004'!Q217</f>
        <v>-1096582005.6700001</v>
      </c>
      <c r="G218" s="183">
        <f>+'004'!R217</f>
        <v>0</v>
      </c>
    </row>
    <row r="219" spans="1:7" ht="15" x14ac:dyDescent="0.25">
      <c r="A219" s="167" t="str">
        <f t="shared" si="3"/>
        <v>3110000001</v>
      </c>
      <c r="B219" s="182" t="str">
        <f>+'004'!M218</f>
        <v xml:space="preserve">      3110000001  APORTACIONES DE PATRIMONIO</v>
      </c>
      <c r="C219" s="183">
        <f>+'004'!N218</f>
        <v>-945976018.01999998</v>
      </c>
      <c r="D219" s="183">
        <f>+'004'!O218</f>
        <v>0</v>
      </c>
      <c r="E219" s="183">
        <f>+'004'!P218</f>
        <v>0</v>
      </c>
      <c r="F219" s="183">
        <f>+'004'!Q218</f>
        <v>-945976018.01999998</v>
      </c>
      <c r="G219" s="183">
        <f>+'004'!R218</f>
        <v>0</v>
      </c>
    </row>
    <row r="220" spans="1:7" ht="15" x14ac:dyDescent="0.25">
      <c r="A220" s="167" t="str">
        <f t="shared" si="3"/>
        <v>3111009105</v>
      </c>
      <c r="B220" s="182" t="str">
        <f>+'004'!M219</f>
        <v xml:space="preserve">      3111009105  APORTACIONES DEL GNO</v>
      </c>
      <c r="C220" s="183">
        <f>+'004'!N219</f>
        <v>-22627703.420000002</v>
      </c>
      <c r="D220" s="183">
        <f>+'004'!O219</f>
        <v>0</v>
      </c>
      <c r="E220" s="183">
        <f>+'004'!P219</f>
        <v>0</v>
      </c>
      <c r="F220" s="183">
        <f>+'004'!Q219</f>
        <v>-22627703.420000002</v>
      </c>
      <c r="G220" s="183">
        <f>+'004'!R219</f>
        <v>0</v>
      </c>
    </row>
    <row r="221" spans="1:7" ht="15" x14ac:dyDescent="0.25">
      <c r="A221" s="167" t="str">
        <f t="shared" si="3"/>
        <v>3111009106</v>
      </c>
      <c r="B221" s="182" t="str">
        <f>+'004'!M220</f>
        <v xml:space="preserve">      3111009106  APORTACIONES OP</v>
      </c>
      <c r="C221" s="183">
        <f>+'004'!N220</f>
        <v>-21043799.920000002</v>
      </c>
      <c r="D221" s="183">
        <f>+'004'!O220</f>
        <v>0</v>
      </c>
      <c r="E221" s="183">
        <f>+'004'!P220</f>
        <v>0</v>
      </c>
      <c r="F221" s="183">
        <f>+'004'!Q220</f>
        <v>-21043799.920000002</v>
      </c>
      <c r="G221" s="183">
        <f>+'004'!R220</f>
        <v>0</v>
      </c>
    </row>
    <row r="222" spans="1:7" ht="15" x14ac:dyDescent="0.25">
      <c r="A222" s="167" t="str">
        <f t="shared" si="3"/>
        <v>3111009305</v>
      </c>
      <c r="B222" s="182" t="str">
        <f>+'004'!M221</f>
        <v xml:space="preserve">      3111009305  APORTACIONES SETEC</v>
      </c>
      <c r="C222" s="183">
        <f>+'004'!N221</f>
        <v>-7467310</v>
      </c>
      <c r="D222" s="183">
        <f>+'004'!O221</f>
        <v>0</v>
      </c>
      <c r="E222" s="183">
        <f>+'004'!P221</f>
        <v>0</v>
      </c>
      <c r="F222" s="183">
        <f>+'004'!Q221</f>
        <v>-7467310</v>
      </c>
      <c r="G222" s="183">
        <f>+'004'!R221</f>
        <v>0</v>
      </c>
    </row>
    <row r="223" spans="1:7" ht="15" x14ac:dyDescent="0.25">
      <c r="A223" s="167" t="str">
        <f t="shared" si="3"/>
        <v>3112009105</v>
      </c>
      <c r="B223" s="182" t="str">
        <f>+'004'!M222</f>
        <v xml:space="preserve">      3112009105  APORTACIONES DEL GNO</v>
      </c>
      <c r="C223" s="183">
        <f>+'004'!N222</f>
        <v>-87210540.439999998</v>
      </c>
      <c r="D223" s="183">
        <f>+'004'!O222</f>
        <v>0</v>
      </c>
      <c r="E223" s="183">
        <f>+'004'!P222</f>
        <v>0</v>
      </c>
      <c r="F223" s="183">
        <f>+'004'!Q222</f>
        <v>-87210540.439999998</v>
      </c>
      <c r="G223" s="183">
        <f>+'004'!R222</f>
        <v>0</v>
      </c>
    </row>
    <row r="224" spans="1:7" ht="15" x14ac:dyDescent="0.25">
      <c r="A224" s="167" t="str">
        <f t="shared" si="3"/>
        <v>3112009205</v>
      </c>
      <c r="B224" s="182" t="str">
        <f>+'004'!M223</f>
        <v xml:space="preserve">      3112009205  APORTACIONES F AUX</v>
      </c>
      <c r="C224" s="183">
        <f>+'004'!N223</f>
        <v>-1122002.6200000001</v>
      </c>
      <c r="D224" s="183">
        <f>+'004'!O223</f>
        <v>0</v>
      </c>
      <c r="E224" s="183">
        <f>+'004'!P223</f>
        <v>0</v>
      </c>
      <c r="F224" s="183">
        <f>+'004'!Q223</f>
        <v>-1122002.6200000001</v>
      </c>
      <c r="G224" s="183">
        <f>+'004'!R223</f>
        <v>0</v>
      </c>
    </row>
    <row r="225" spans="1:7" ht="15" x14ac:dyDescent="0.25">
      <c r="A225" s="167" t="str">
        <f t="shared" si="3"/>
        <v>3112009206</v>
      </c>
      <c r="B225" s="182" t="str">
        <f>+'004'!M224</f>
        <v xml:space="preserve">      3112009206  APORTACIONES F AUX</v>
      </c>
      <c r="C225" s="183">
        <f>+'004'!N224</f>
        <v>-459650.1</v>
      </c>
      <c r="D225" s="183">
        <f>+'004'!O224</f>
        <v>0</v>
      </c>
      <c r="E225" s="183">
        <f>+'004'!P224</f>
        <v>0</v>
      </c>
      <c r="F225" s="183">
        <f>+'004'!Q224</f>
        <v>-459650.1</v>
      </c>
      <c r="G225" s="183">
        <f>+'004'!R224</f>
        <v>0</v>
      </c>
    </row>
    <row r="226" spans="1:7" ht="15" x14ac:dyDescent="0.25">
      <c r="A226" s="167" t="str">
        <f t="shared" si="3"/>
        <v>3112009305</v>
      </c>
      <c r="B226" s="182" t="str">
        <f>+'004'!M225</f>
        <v xml:space="preserve">      3112009305  APORTACIONES SETEC</v>
      </c>
      <c r="C226" s="183">
        <f>+'004'!N225</f>
        <v>-10674981.15</v>
      </c>
      <c r="D226" s="183">
        <f>+'004'!O225</f>
        <v>0</v>
      </c>
      <c r="E226" s="183">
        <f>+'004'!P225</f>
        <v>0</v>
      </c>
      <c r="F226" s="183">
        <f>+'004'!Q225</f>
        <v>-10674981.15</v>
      </c>
      <c r="G226" s="183">
        <f>+'004'!R225</f>
        <v>0</v>
      </c>
    </row>
    <row r="227" spans="1:7" ht="15" x14ac:dyDescent="0.25">
      <c r="A227" s="167" t="str">
        <f t="shared" si="3"/>
        <v>3120</v>
      </c>
      <c r="B227" s="182" t="str">
        <f>+'004'!M226</f>
        <v>**    3120     Donaciones de Capital</v>
      </c>
      <c r="C227" s="183">
        <f>+'004'!N226</f>
        <v>-13563428.75</v>
      </c>
      <c r="D227" s="183">
        <f>+'004'!O226</f>
        <v>0</v>
      </c>
      <c r="E227" s="183">
        <f>+'004'!P226</f>
        <v>0</v>
      </c>
      <c r="F227" s="183">
        <f>+'004'!Q226</f>
        <v>-13563428.75</v>
      </c>
      <c r="G227" s="183">
        <f>+'004'!R226</f>
        <v>0</v>
      </c>
    </row>
    <row r="228" spans="1:7" ht="15" x14ac:dyDescent="0.25">
      <c r="A228" s="167" t="str">
        <f t="shared" si="3"/>
        <v>3120</v>
      </c>
      <c r="B228" s="182" t="str">
        <f>+'004'!M227</f>
        <v>*     3120     Donaciones de Capital</v>
      </c>
      <c r="C228" s="183">
        <f>+'004'!N227</f>
        <v>-13563428.75</v>
      </c>
      <c r="D228" s="183">
        <f>+'004'!O227</f>
        <v>0</v>
      </c>
      <c r="E228" s="183">
        <f>+'004'!P227</f>
        <v>0</v>
      </c>
      <c r="F228" s="183">
        <f>+'004'!Q227</f>
        <v>-13563428.75</v>
      </c>
      <c r="G228" s="183">
        <f>+'004'!R227</f>
        <v>0</v>
      </c>
    </row>
    <row r="229" spans="1:7" ht="15" x14ac:dyDescent="0.25">
      <c r="A229" s="167" t="str">
        <f t="shared" si="3"/>
        <v>3120000001</v>
      </c>
      <c r="B229" s="182" t="str">
        <f>+'004'!M228</f>
        <v xml:space="preserve">      3120000001  DONACIONES</v>
      </c>
      <c r="C229" s="183">
        <f>+'004'!N228</f>
        <v>-13563428.75</v>
      </c>
      <c r="D229" s="183">
        <f>+'004'!O228</f>
        <v>0</v>
      </c>
      <c r="E229" s="183">
        <f>+'004'!P228</f>
        <v>0</v>
      </c>
      <c r="F229" s="183">
        <f>+'004'!Q228</f>
        <v>-13563428.75</v>
      </c>
      <c r="G229" s="183">
        <f>+'004'!R228</f>
        <v>0</v>
      </c>
    </row>
    <row r="230" spans="1:7" ht="15" x14ac:dyDescent="0.25">
      <c r="A230" s="167" t="str">
        <f t="shared" si="3"/>
        <v>3200</v>
      </c>
      <c r="B230" s="182" t="str">
        <f>+'004'!M229</f>
        <v>***   3200     Patrimonio Generado</v>
      </c>
      <c r="C230" s="183">
        <f>+'004'!N229</f>
        <v>-216590265.74000001</v>
      </c>
      <c r="D230" s="183">
        <f>+'004'!O229</f>
        <v>483203078.20999998</v>
      </c>
      <c r="E230" s="183">
        <f>+'004'!P229</f>
        <v>-267208683.09999999</v>
      </c>
      <c r="F230" s="183">
        <f>+'004'!Q229</f>
        <v>-595870.63</v>
      </c>
      <c r="G230" s="183">
        <f>+'004'!R229</f>
        <v>215994395.11000001</v>
      </c>
    </row>
    <row r="231" spans="1:7" ht="15" x14ac:dyDescent="0.25">
      <c r="A231" s="167" t="str">
        <f t="shared" si="3"/>
        <v>3210</v>
      </c>
      <c r="B231" s="182" t="str">
        <f>+'004'!M230</f>
        <v>**    3210     Ahorro/ Desahorro</v>
      </c>
      <c r="C231" s="183">
        <f>+'004'!N230</f>
        <v>-76045430.219999999</v>
      </c>
      <c r="D231" s="183">
        <f>+'004'!O230</f>
        <v>453774379.38</v>
      </c>
      <c r="E231" s="183">
        <f>+'004'!P230</f>
        <v>-235472848.08000001</v>
      </c>
      <c r="F231" s="183">
        <f>+'004'!Q230</f>
        <v>142256101.08000001</v>
      </c>
      <c r="G231" s="183">
        <f>+'004'!R230</f>
        <v>218301531.30000001</v>
      </c>
    </row>
    <row r="232" spans="1:7" ht="15" x14ac:dyDescent="0.25">
      <c r="A232" s="167" t="str">
        <f t="shared" si="3"/>
        <v>3210</v>
      </c>
      <c r="B232" s="182" t="str">
        <f>+'004'!M231</f>
        <v>*     3210     Ahorro/ Desahorro</v>
      </c>
      <c r="C232" s="183">
        <f>+'004'!N231</f>
        <v>-76045430.219999999</v>
      </c>
      <c r="D232" s="183">
        <f>+'004'!O231</f>
        <v>453774379.38</v>
      </c>
      <c r="E232" s="183">
        <f>+'004'!P231</f>
        <v>-235472848.08000001</v>
      </c>
      <c r="F232" s="183">
        <f>+'004'!Q231</f>
        <v>142256101.08000001</v>
      </c>
      <c r="G232" s="183">
        <f>+'004'!R231</f>
        <v>218301531.30000001</v>
      </c>
    </row>
    <row r="233" spans="1:7" ht="15" x14ac:dyDescent="0.25">
      <c r="A233" s="167" t="str">
        <f t="shared" si="3"/>
        <v>3220</v>
      </c>
      <c r="B233" s="182" t="str">
        <f>+'004'!M232</f>
        <v>**    3220     Res. de Ejercicios Anteriores</v>
      </c>
      <c r="C233" s="183">
        <f>+'004'!N232</f>
        <v>-560789719.99000001</v>
      </c>
      <c r="D233" s="183">
        <f>+'004'!O232</f>
        <v>29428698.829999998</v>
      </c>
      <c r="E233" s="183">
        <f>+'004'!P232</f>
        <v>-29431898.809999999</v>
      </c>
      <c r="F233" s="183">
        <f>+'004'!Q232</f>
        <v>-560792919.97000003</v>
      </c>
      <c r="G233" s="183">
        <f>+'004'!R232</f>
        <v>-3199.98</v>
      </c>
    </row>
    <row r="234" spans="1:7" ht="15" x14ac:dyDescent="0.25">
      <c r="A234" s="167" t="str">
        <f t="shared" si="3"/>
        <v>3220</v>
      </c>
      <c r="B234" s="182" t="str">
        <f>+'004'!M233</f>
        <v>*     3220     Res. de Ejercicios Anteriores</v>
      </c>
      <c r="C234" s="183">
        <f>+'004'!N233</f>
        <v>-560789719.99000001</v>
      </c>
      <c r="D234" s="183">
        <f>+'004'!O233</f>
        <v>29428698.829999998</v>
      </c>
      <c r="E234" s="183">
        <f>+'004'!P233</f>
        <v>-29431898.809999999</v>
      </c>
      <c r="F234" s="183">
        <f>+'004'!Q233</f>
        <v>-560792919.97000003</v>
      </c>
      <c r="G234" s="183">
        <f>+'004'!R233</f>
        <v>-3199.98</v>
      </c>
    </row>
    <row r="235" spans="1:7" ht="15" x14ac:dyDescent="0.25">
      <c r="A235" s="167" t="str">
        <f t="shared" si="3"/>
        <v>3220001001</v>
      </c>
      <c r="B235" s="182" t="str">
        <f>+'004'!M234</f>
        <v xml:space="preserve">      3220001001  RESULTADOS DE EJERCI</v>
      </c>
      <c r="C235" s="183">
        <f>+'004'!N234</f>
        <v>-91672948.079999998</v>
      </c>
      <c r="D235" s="183">
        <f>+'004'!O234</f>
        <v>12679279.289999999</v>
      </c>
      <c r="E235" s="183">
        <f>+'004'!P234</f>
        <v>-2662979.59</v>
      </c>
      <c r="F235" s="183">
        <f>+'004'!Q234</f>
        <v>-81656648.379999995</v>
      </c>
      <c r="G235" s="183">
        <f>+'004'!R234</f>
        <v>10016299.699999999</v>
      </c>
    </row>
    <row r="236" spans="1:7" ht="15" x14ac:dyDescent="0.25">
      <c r="A236" s="167" t="str">
        <f t="shared" si="3"/>
        <v>3220001011</v>
      </c>
      <c r="B236" s="182" t="str">
        <f>+'004'!M235</f>
        <v xml:space="preserve">      3220001011  REFRENDO</v>
      </c>
      <c r="C236" s="183">
        <f>+'004'!N235</f>
        <v>-173338175.12</v>
      </c>
      <c r="D236" s="183">
        <f>+'004'!O235</f>
        <v>0</v>
      </c>
      <c r="E236" s="183">
        <f>+'004'!P235</f>
        <v>-10513895.51</v>
      </c>
      <c r="F236" s="183">
        <f>+'004'!Q235</f>
        <v>-183852070.63</v>
      </c>
      <c r="G236" s="183">
        <f>+'004'!R235</f>
        <v>-10513895.51</v>
      </c>
    </row>
    <row r="237" spans="1:7" ht="15" x14ac:dyDescent="0.25">
      <c r="A237" s="167" t="str">
        <f t="shared" si="3"/>
        <v>3220001012</v>
      </c>
      <c r="B237" s="182" t="str">
        <f>+'004'!M236</f>
        <v xml:space="preserve">      3220001012  OTROS FONDOS</v>
      </c>
      <c r="C237" s="183">
        <f>+'004'!N236</f>
        <v>-101056808.8</v>
      </c>
      <c r="D237" s="183">
        <f>+'004'!O236</f>
        <v>2662979.59</v>
      </c>
      <c r="E237" s="183">
        <f>+'004'!P236</f>
        <v>-2165383.7799999998</v>
      </c>
      <c r="F237" s="183">
        <f>+'004'!Q236</f>
        <v>-100559212.98999999</v>
      </c>
      <c r="G237" s="183">
        <f>+'004'!R236</f>
        <v>497595.81</v>
      </c>
    </row>
    <row r="238" spans="1:7" ht="15" x14ac:dyDescent="0.25">
      <c r="A238" s="167" t="str">
        <f t="shared" si="3"/>
        <v>3220002001</v>
      </c>
      <c r="B238" s="182" t="str">
        <f>+'004'!M237</f>
        <v xml:space="preserve">      3220002001  RESULTADOS DE EJERCI</v>
      </c>
      <c r="C238" s="183">
        <f>+'004'!N237</f>
        <v>-16050257.73</v>
      </c>
      <c r="D238" s="183">
        <f>+'004'!O237</f>
        <v>2000</v>
      </c>
      <c r="E238" s="183">
        <f>+'004'!P237</f>
        <v>-5200</v>
      </c>
      <c r="F238" s="183">
        <f>+'004'!Q237</f>
        <v>-16053457.73</v>
      </c>
      <c r="G238" s="183">
        <f>+'004'!R237</f>
        <v>-3200</v>
      </c>
    </row>
    <row r="239" spans="1:7" ht="15" x14ac:dyDescent="0.25">
      <c r="A239" s="167" t="str">
        <f t="shared" si="3"/>
        <v>3220002002</v>
      </c>
      <c r="B239" s="182" t="str">
        <f>+'004'!M238</f>
        <v xml:space="preserve">      3220002002  RESERVA ETIQUETADA</v>
      </c>
      <c r="C239" s="183">
        <f>+'004'!N238</f>
        <v>-196608476.21000001</v>
      </c>
      <c r="D239" s="183">
        <f>+'004'!O238</f>
        <v>0</v>
      </c>
      <c r="E239" s="183">
        <f>+'004'!P238</f>
        <v>0</v>
      </c>
      <c r="F239" s="183">
        <f>+'004'!Q238</f>
        <v>-196608476.21000001</v>
      </c>
      <c r="G239" s="183">
        <f>+'004'!R238</f>
        <v>0</v>
      </c>
    </row>
    <row r="240" spans="1:7" ht="15" x14ac:dyDescent="0.25">
      <c r="A240" s="167" t="str">
        <f t="shared" si="3"/>
        <v>3220002003</v>
      </c>
      <c r="B240" s="182" t="str">
        <f>+'004'!M239</f>
        <v xml:space="preserve">      3220002003  APLIC.EJERCICIOS ANT</v>
      </c>
      <c r="C240" s="183">
        <f>+'004'!N239</f>
        <v>17936945.949999999</v>
      </c>
      <c r="D240" s="183">
        <f>+'004'!O239</f>
        <v>0</v>
      </c>
      <c r="E240" s="183">
        <f>+'004'!P239</f>
        <v>0</v>
      </c>
      <c r="F240" s="183">
        <f>+'004'!Q239</f>
        <v>17936945.949999999</v>
      </c>
      <c r="G240" s="183">
        <f>+'004'!R239</f>
        <v>0</v>
      </c>
    </row>
    <row r="241" spans="1:7" ht="15" x14ac:dyDescent="0.25">
      <c r="A241" s="167" t="str">
        <f t="shared" si="3"/>
        <v>3220002011</v>
      </c>
      <c r="B241" s="182" t="str">
        <f>+'004'!M240</f>
        <v xml:space="preserve">      3220002011  RECURSO FONDO AUX</v>
      </c>
      <c r="C241" s="183">
        <f>+'004'!N240</f>
        <v>0</v>
      </c>
      <c r="D241" s="183">
        <f>+'004'!O240</f>
        <v>0</v>
      </c>
      <c r="E241" s="183">
        <f>+'004'!P240</f>
        <v>0</v>
      </c>
      <c r="F241" s="183">
        <f>+'004'!Q240</f>
        <v>0</v>
      </c>
      <c r="G241" s="183">
        <f>+'004'!R240</f>
        <v>0</v>
      </c>
    </row>
    <row r="242" spans="1:7" ht="15" x14ac:dyDescent="0.25">
      <c r="A242" s="167" t="str">
        <f t="shared" si="3"/>
        <v>3220002012</v>
      </c>
      <c r="B242" s="182" t="str">
        <f>+'004'!M241</f>
        <v xml:space="preserve">      3220002012  RECURSO FONDO AUX</v>
      </c>
      <c r="C242" s="183">
        <f>+'004'!N241</f>
        <v>0</v>
      </c>
      <c r="D242" s="183">
        <f>+'004'!O241</f>
        <v>14084439.949999999</v>
      </c>
      <c r="E242" s="183">
        <f>+'004'!P241</f>
        <v>-14084439.93</v>
      </c>
      <c r="F242" s="183">
        <f>+'004'!Q241</f>
        <v>0.02</v>
      </c>
      <c r="G242" s="183">
        <f>+'004'!R241</f>
        <v>0.02</v>
      </c>
    </row>
    <row r="243" spans="1:7" ht="15" x14ac:dyDescent="0.25">
      <c r="A243" s="167" t="str">
        <f t="shared" si="3"/>
        <v>3250</v>
      </c>
      <c r="B243" s="182" t="str">
        <f>+'004'!M242</f>
        <v>**    3250     Rectif. de Res. de Ejerc.</v>
      </c>
      <c r="C243" s="183">
        <f>+'004'!N242</f>
        <v>420244884.47000003</v>
      </c>
      <c r="D243" s="183">
        <f>+'004'!O242</f>
        <v>0</v>
      </c>
      <c r="E243" s="183">
        <f>+'004'!P242</f>
        <v>-2303936.21</v>
      </c>
      <c r="F243" s="183">
        <f>+'004'!Q242</f>
        <v>417940948.25999999</v>
      </c>
      <c r="G243" s="183">
        <f>+'004'!R242</f>
        <v>-2303936.21</v>
      </c>
    </row>
    <row r="244" spans="1:7" ht="15" x14ac:dyDescent="0.25">
      <c r="A244" s="167" t="str">
        <f t="shared" si="3"/>
        <v>3251</v>
      </c>
      <c r="B244" s="182" t="str">
        <f>+'004'!M243</f>
        <v>*     3251     Cambios en Políticas Contables</v>
      </c>
      <c r="C244" s="183">
        <f>+'004'!N243</f>
        <v>420244884.47000003</v>
      </c>
      <c r="D244" s="183">
        <f>+'004'!O243</f>
        <v>0</v>
      </c>
      <c r="E244" s="183">
        <f>+'004'!P243</f>
        <v>-2303936.21</v>
      </c>
      <c r="F244" s="183">
        <f>+'004'!Q243</f>
        <v>417940948.25999999</v>
      </c>
      <c r="G244" s="183">
        <f>+'004'!R243</f>
        <v>-2303936.21</v>
      </c>
    </row>
    <row r="245" spans="1:7" ht="15" x14ac:dyDescent="0.25">
      <c r="A245" s="167" t="str">
        <f t="shared" si="3"/>
        <v>3251000001</v>
      </c>
      <c r="B245" s="182" t="str">
        <f>+'004'!M244</f>
        <v xml:space="preserve">      3251000001  CAMBIOS EN POLITICAS</v>
      </c>
      <c r="C245" s="183">
        <f>+'004'!N244</f>
        <v>420244884.47000003</v>
      </c>
      <c r="D245" s="183">
        <f>+'004'!O244</f>
        <v>0</v>
      </c>
      <c r="E245" s="183">
        <f>+'004'!P244</f>
        <v>-2303936.21</v>
      </c>
      <c r="F245" s="183">
        <f>+'004'!Q244</f>
        <v>417940948.25999999</v>
      </c>
      <c r="G245" s="183">
        <f>+'004'!R244</f>
        <v>-2303936.21</v>
      </c>
    </row>
    <row r="246" spans="1:7" ht="15" x14ac:dyDescent="0.25">
      <c r="A246" s="167" t="str">
        <f t="shared" si="3"/>
        <v>Resu</v>
      </c>
      <c r="B246" s="182" t="str">
        <f>+'004'!M245</f>
        <v>***** Resultados</v>
      </c>
      <c r="C246" s="183">
        <f>+'004'!N245</f>
        <v>-76045430.219999999</v>
      </c>
      <c r="D246" s="183">
        <f>+'004'!O245</f>
        <v>453774379.38</v>
      </c>
      <c r="E246" s="183">
        <f>+'004'!P245</f>
        <v>-235472848.08000001</v>
      </c>
      <c r="F246" s="183">
        <f>+'004'!Q245</f>
        <v>142256101.08000001</v>
      </c>
      <c r="G246" s="183">
        <f>+'004'!R245</f>
        <v>218301531.30000001</v>
      </c>
    </row>
    <row r="247" spans="1:7" ht="15" x14ac:dyDescent="0.25">
      <c r="A247" s="167" t="str">
        <f t="shared" si="3"/>
        <v>4000</v>
      </c>
      <c r="B247" s="182" t="str">
        <f>+'004'!M246</f>
        <v>****  4000     Ingresos y otros beneficios</v>
      </c>
      <c r="C247" s="183">
        <f>+'004'!N246</f>
        <v>-1276391171.3199999</v>
      </c>
      <c r="D247" s="183">
        <f>+'004'!O246</f>
        <v>827771.57</v>
      </c>
      <c r="E247" s="183">
        <f>+'004'!P246</f>
        <v>-234349593.22</v>
      </c>
      <c r="F247" s="183">
        <f>+'004'!Q246</f>
        <v>-1509912992.97</v>
      </c>
      <c r="G247" s="183">
        <f>+'004'!R246</f>
        <v>-233521821.65000001</v>
      </c>
    </row>
    <row r="248" spans="1:7" ht="15" x14ac:dyDescent="0.25">
      <c r="A248" s="167" t="str">
        <f t="shared" si="3"/>
        <v>4100</v>
      </c>
      <c r="B248" s="182" t="str">
        <f>+'004'!M247</f>
        <v>***   4100     Ingresos de Gestión</v>
      </c>
      <c r="C248" s="183">
        <f>+'004'!N247</f>
        <v>-41393990.939999998</v>
      </c>
      <c r="D248" s="183">
        <f>+'004'!O247</f>
        <v>274488.86</v>
      </c>
      <c r="E248" s="183">
        <f>+'004'!P247</f>
        <v>-5101599.07</v>
      </c>
      <c r="F248" s="183">
        <f>+'004'!Q247</f>
        <v>-46221101.149999999</v>
      </c>
      <c r="G248" s="183">
        <f>+'004'!R247</f>
        <v>-4827110.21</v>
      </c>
    </row>
    <row r="249" spans="1:7" ht="15" x14ac:dyDescent="0.25">
      <c r="A249" s="167" t="str">
        <f t="shared" si="3"/>
        <v>4150</v>
      </c>
      <c r="B249" s="182" t="str">
        <f>+'004'!M248</f>
        <v>**    4150     Productos de tipo corriente</v>
      </c>
      <c r="C249" s="183">
        <f>+'004'!N248</f>
        <v>-37447316.640000001</v>
      </c>
      <c r="D249" s="183">
        <f>+'004'!O248</f>
        <v>250418.27</v>
      </c>
      <c r="E249" s="183">
        <f>+'004'!P248</f>
        <v>-4557257</v>
      </c>
      <c r="F249" s="183">
        <f>+'004'!Q248</f>
        <v>-41754155.369999997</v>
      </c>
      <c r="G249" s="183">
        <f>+'004'!R248</f>
        <v>-4306838.7300000004</v>
      </c>
    </row>
    <row r="250" spans="1:7" ht="15" x14ac:dyDescent="0.25">
      <c r="A250" s="167" t="str">
        <f t="shared" si="3"/>
        <v>4151</v>
      </c>
      <c r="B250" s="182" t="str">
        <f>+'004'!M249</f>
        <v>*     4151     Prod. derivado del uso y aprov</v>
      </c>
      <c r="C250" s="183">
        <f>+'004'!N249</f>
        <v>-16792123.309999999</v>
      </c>
      <c r="D250" s="183">
        <f>+'004'!O249</f>
        <v>0</v>
      </c>
      <c r="E250" s="183">
        <f>+'004'!P249</f>
        <v>-2438925.98</v>
      </c>
      <c r="F250" s="183">
        <f>+'004'!Q249</f>
        <v>-19231049.289999999</v>
      </c>
      <c r="G250" s="183">
        <f>+'004'!R249</f>
        <v>-2438925.98</v>
      </c>
    </row>
    <row r="251" spans="1:7" ht="15" x14ac:dyDescent="0.25">
      <c r="A251" s="167" t="str">
        <f t="shared" si="3"/>
        <v>4151006101</v>
      </c>
      <c r="B251" s="182" t="str">
        <f>+'004'!M250</f>
        <v xml:space="preserve">      4151006101  PRODUCTOS FINANCIEROS</v>
      </c>
      <c r="C251" s="183">
        <f>+'004'!N250</f>
        <v>-16792123.309999999</v>
      </c>
      <c r="D251" s="183">
        <f>+'004'!O250</f>
        <v>0</v>
      </c>
      <c r="E251" s="183">
        <f>+'004'!P250</f>
        <v>-2438925.98</v>
      </c>
      <c r="F251" s="183">
        <f>+'004'!Q250</f>
        <v>-19231049.289999999</v>
      </c>
      <c r="G251" s="183">
        <f>+'004'!R250</f>
        <v>-2438925.98</v>
      </c>
    </row>
    <row r="252" spans="1:7" ht="15" x14ac:dyDescent="0.25">
      <c r="A252" s="167" t="str">
        <f t="shared" si="3"/>
        <v>4152</v>
      </c>
      <c r="B252" s="182" t="str">
        <f>+'004'!M251</f>
        <v>*     4152     Enaj. de bienes m. no sujetos</v>
      </c>
      <c r="C252" s="183">
        <f>+'004'!N251</f>
        <v>-68423.33</v>
      </c>
      <c r="D252" s="183">
        <f>+'004'!O251</f>
        <v>0</v>
      </c>
      <c r="E252" s="183">
        <f>+'004'!P251</f>
        <v>0</v>
      </c>
      <c r="F252" s="183">
        <f>+'004'!Q251</f>
        <v>-68423.33</v>
      </c>
      <c r="G252" s="183">
        <f>+'004'!R251</f>
        <v>0</v>
      </c>
    </row>
    <row r="253" spans="1:7" ht="15" x14ac:dyDescent="0.25">
      <c r="A253" s="167" t="str">
        <f t="shared" si="3"/>
        <v>4152006201</v>
      </c>
      <c r="B253" s="182" t="str">
        <f>+'004'!M252</f>
        <v xml:space="preserve">      4152006201  INGRESOS POR VENTA D</v>
      </c>
      <c r="C253" s="183">
        <f>+'004'!N252</f>
        <v>-68423.33</v>
      </c>
      <c r="D253" s="183">
        <f>+'004'!O252</f>
        <v>0</v>
      </c>
      <c r="E253" s="183">
        <f>+'004'!P252</f>
        <v>0</v>
      </c>
      <c r="F253" s="183">
        <f>+'004'!Q252</f>
        <v>-68423.33</v>
      </c>
      <c r="G253" s="183">
        <f>+'004'!R252</f>
        <v>0</v>
      </c>
    </row>
    <row r="254" spans="1:7" ht="15" x14ac:dyDescent="0.25">
      <c r="A254" s="167" t="str">
        <f t="shared" si="3"/>
        <v>4159</v>
      </c>
      <c r="B254" s="182" t="str">
        <f>+'004'!M253</f>
        <v>*     4159     Otros productos</v>
      </c>
      <c r="C254" s="183">
        <f>+'004'!N253</f>
        <v>-20586770</v>
      </c>
      <c r="D254" s="183">
        <f>+'004'!O253</f>
        <v>250418.27</v>
      </c>
      <c r="E254" s="183">
        <f>+'004'!P253</f>
        <v>-2118331.02</v>
      </c>
      <c r="F254" s="183">
        <f>+'004'!Q253</f>
        <v>-22454682.75</v>
      </c>
      <c r="G254" s="183">
        <f>+'004'!R253</f>
        <v>-1867912.75</v>
      </c>
    </row>
    <row r="255" spans="1:7" ht="15" x14ac:dyDescent="0.25">
      <c r="A255" s="167" t="str">
        <f t="shared" si="3"/>
        <v>4159015101</v>
      </c>
      <c r="B255" s="182" t="str">
        <f>+'004'!M254</f>
        <v xml:space="preserve">      4159015101  PRODUCTOS FINANCIEROS</v>
      </c>
      <c r="C255" s="183">
        <f>+'004'!N254</f>
        <v>-11451801.789999999</v>
      </c>
      <c r="D255" s="183">
        <f>+'004'!O254</f>
        <v>0</v>
      </c>
      <c r="E255" s="183">
        <f>+'004'!P254</f>
        <v>-863172.18</v>
      </c>
      <c r="F255" s="183">
        <f>+'004'!Q254</f>
        <v>-12314973.970000001</v>
      </c>
      <c r="G255" s="183">
        <f>+'004'!R254</f>
        <v>-863172.18</v>
      </c>
    </row>
    <row r="256" spans="1:7" ht="15" x14ac:dyDescent="0.25">
      <c r="A256" s="167" t="str">
        <f t="shared" si="3"/>
        <v>4159015102</v>
      </c>
      <c r="B256" s="182" t="str">
        <f>+'004'!M255</f>
        <v xml:space="preserve">      4159015102  OTROS PRODUCTOS</v>
      </c>
      <c r="C256" s="183">
        <f>+'004'!N255</f>
        <v>-1385338.5</v>
      </c>
      <c r="D256" s="183">
        <f>+'004'!O255</f>
        <v>0</v>
      </c>
      <c r="E256" s="183">
        <f>+'004'!P255</f>
        <v>-73651</v>
      </c>
      <c r="F256" s="183">
        <f>+'004'!Q255</f>
        <v>-1458989.5</v>
      </c>
      <c r="G256" s="183">
        <f>+'004'!R255</f>
        <v>-73651</v>
      </c>
    </row>
    <row r="257" spans="1:7" ht="15" x14ac:dyDescent="0.25">
      <c r="A257" s="167" t="str">
        <f t="shared" si="3"/>
        <v>4159015103</v>
      </c>
      <c r="B257" s="182" t="str">
        <f>+'004'!M256</f>
        <v xml:space="preserve">      4159015103  2% SUP EXT OBRA</v>
      </c>
      <c r="C257" s="183">
        <f>+'004'!N256</f>
        <v>-1205156.98</v>
      </c>
      <c r="D257" s="183">
        <f>+'004'!O256</f>
        <v>0</v>
      </c>
      <c r="E257" s="183">
        <f>+'004'!P256</f>
        <v>-346146.83</v>
      </c>
      <c r="F257" s="183">
        <f>+'004'!Q256</f>
        <v>-1551303.81</v>
      </c>
      <c r="G257" s="183">
        <f>+'004'!R256</f>
        <v>-346146.83</v>
      </c>
    </row>
    <row r="258" spans="1:7" ht="15" x14ac:dyDescent="0.25">
      <c r="A258" s="167" t="str">
        <f t="shared" si="3"/>
        <v>4159015104</v>
      </c>
      <c r="B258" s="182" t="str">
        <f>+'004'!M257</f>
        <v xml:space="preserve">      4159015104  RENTA DE CAFETERIA</v>
      </c>
      <c r="C258" s="183">
        <f>+'004'!N257</f>
        <v>-96186.61</v>
      </c>
      <c r="D258" s="183">
        <f>+'004'!O257</f>
        <v>0</v>
      </c>
      <c r="E258" s="183">
        <f>+'004'!P257</f>
        <v>-8961.9</v>
      </c>
      <c r="F258" s="183">
        <f>+'004'!Q257</f>
        <v>-105148.51</v>
      </c>
      <c r="G258" s="183">
        <f>+'004'!R257</f>
        <v>-8961.9</v>
      </c>
    </row>
    <row r="259" spans="1:7" ht="15" x14ac:dyDescent="0.25">
      <c r="A259" s="167" t="str">
        <f t="shared" ref="A259:A322" si="4">IF(LEFT(B259,1)=" ",MID(B259,7,10),MID(B259,7,4))</f>
        <v>4159015108</v>
      </c>
      <c r="B259" s="182" t="str">
        <f>+'004'!M258</f>
        <v xml:space="preserve">      4159015108  INGRESOS POR PROGRAMAS</v>
      </c>
      <c r="C259" s="183">
        <f>+'004'!N258</f>
        <v>-3098583.98</v>
      </c>
      <c r="D259" s="183">
        <f>+'004'!O258</f>
        <v>153332.72</v>
      </c>
      <c r="E259" s="183">
        <f>+'004'!P258</f>
        <v>-345665.44</v>
      </c>
      <c r="F259" s="183">
        <f>+'004'!Q258</f>
        <v>-3290916.7</v>
      </c>
      <c r="G259" s="183">
        <f>+'004'!R258</f>
        <v>-192332.72</v>
      </c>
    </row>
    <row r="260" spans="1:7" ht="15" x14ac:dyDescent="0.25">
      <c r="A260" s="167" t="str">
        <f t="shared" si="4"/>
        <v>4159015109</v>
      </c>
      <c r="B260" s="182" t="str">
        <f>+'004'!M259</f>
        <v xml:space="preserve">      4159015109  PRODUCTOS VARIOS</v>
      </c>
      <c r="C260" s="183">
        <f>+'004'!N259</f>
        <v>-3349702.14</v>
      </c>
      <c r="D260" s="183">
        <f>+'004'!O259</f>
        <v>97085.55</v>
      </c>
      <c r="E260" s="183">
        <f>+'004'!P259</f>
        <v>-480733.67</v>
      </c>
      <c r="F260" s="183">
        <f>+'004'!Q259</f>
        <v>-3733350.26</v>
      </c>
      <c r="G260" s="183">
        <f>+'004'!R259</f>
        <v>-383648.12</v>
      </c>
    </row>
    <row r="261" spans="1:7" ht="15" x14ac:dyDescent="0.25">
      <c r="A261" s="167" t="str">
        <f t="shared" si="4"/>
        <v>4160</v>
      </c>
      <c r="B261" s="182" t="str">
        <f>+'004'!M260</f>
        <v>**    4160     Aprovech. de tipo corriente</v>
      </c>
      <c r="C261" s="183">
        <f>+'004'!N260</f>
        <v>-3946674.3</v>
      </c>
      <c r="D261" s="183">
        <f>+'004'!O260</f>
        <v>24070.59</v>
      </c>
      <c r="E261" s="183">
        <f>+'004'!P260</f>
        <v>-544342.06999999995</v>
      </c>
      <c r="F261" s="183">
        <f>+'004'!Q260</f>
        <v>-4466945.78</v>
      </c>
      <c r="G261" s="183">
        <f>+'004'!R260</f>
        <v>-520271.48</v>
      </c>
    </row>
    <row r="262" spans="1:7" ht="15" x14ac:dyDescent="0.25">
      <c r="A262" s="167" t="str">
        <f t="shared" si="4"/>
        <v>4162</v>
      </c>
      <c r="B262" s="182" t="str">
        <f>+'004'!M261</f>
        <v>*     4162     Multas</v>
      </c>
      <c r="C262" s="183">
        <f>+'004'!N261</f>
        <v>-2427249.06</v>
      </c>
      <c r="D262" s="183">
        <f>+'004'!O261</f>
        <v>24070.59</v>
      </c>
      <c r="E262" s="183">
        <f>+'004'!P261</f>
        <v>-267485.82</v>
      </c>
      <c r="F262" s="183">
        <f>+'004'!Q261</f>
        <v>-2670664.29</v>
      </c>
      <c r="G262" s="183">
        <f>+'004'!R261</f>
        <v>-243415.23</v>
      </c>
    </row>
    <row r="263" spans="1:7" ht="15" x14ac:dyDescent="0.25">
      <c r="A263" s="167" t="str">
        <f t="shared" si="4"/>
        <v>4162006104</v>
      </c>
      <c r="B263" s="182" t="str">
        <f>+'004'!M262</f>
        <v xml:space="preserve">      4162006104  INGRESOS POR MULTAS</v>
      </c>
      <c r="C263" s="183">
        <f>+'004'!N262</f>
        <v>-2003029.17</v>
      </c>
      <c r="D263" s="183">
        <f>+'004'!O262</f>
        <v>22992.799999999999</v>
      </c>
      <c r="E263" s="183">
        <f>+'004'!P262</f>
        <v>-231390.5</v>
      </c>
      <c r="F263" s="183">
        <f>+'004'!Q262</f>
        <v>-2211426.87</v>
      </c>
      <c r="G263" s="183">
        <f>+'004'!R262</f>
        <v>-208397.7</v>
      </c>
    </row>
    <row r="264" spans="1:7" ht="15" x14ac:dyDescent="0.25">
      <c r="A264" s="167" t="str">
        <f t="shared" si="4"/>
        <v>4162006109</v>
      </c>
      <c r="B264" s="182" t="str">
        <f>+'004'!M263</f>
        <v xml:space="preserve">      4162006109  MULTAS MEDIDA APREM</v>
      </c>
      <c r="C264" s="183">
        <f>+'004'!N263</f>
        <v>-424219.89</v>
      </c>
      <c r="D264" s="183">
        <f>+'004'!O263</f>
        <v>1077.79</v>
      </c>
      <c r="E264" s="183">
        <f>+'004'!P263</f>
        <v>-36095.32</v>
      </c>
      <c r="F264" s="183">
        <f>+'004'!Q263</f>
        <v>-459237.42</v>
      </c>
      <c r="G264" s="183">
        <f>+'004'!R263</f>
        <v>-35017.53</v>
      </c>
    </row>
    <row r="265" spans="1:7" ht="15" x14ac:dyDescent="0.25">
      <c r="A265" s="167" t="str">
        <f t="shared" si="4"/>
        <v>4169</v>
      </c>
      <c r="B265" s="182" t="str">
        <f>+'004'!M264</f>
        <v>*     4169     Otros Aprovechamientos</v>
      </c>
      <c r="C265" s="183">
        <f>+'004'!N264</f>
        <v>-1519425.24</v>
      </c>
      <c r="D265" s="183">
        <f>+'004'!O264</f>
        <v>0</v>
      </c>
      <c r="E265" s="183">
        <f>+'004'!P264</f>
        <v>-276856.25</v>
      </c>
      <c r="F265" s="183">
        <f>+'004'!Q264</f>
        <v>-1796281.49</v>
      </c>
      <c r="G265" s="183">
        <f>+'004'!R264</f>
        <v>-276856.25</v>
      </c>
    </row>
    <row r="266" spans="1:7" ht="15" x14ac:dyDescent="0.25">
      <c r="A266" s="167" t="str">
        <f t="shared" si="4"/>
        <v>4169006105</v>
      </c>
      <c r="B266" s="182" t="str">
        <f>+'004'!M265</f>
        <v xml:space="preserve">      4169006105  INGRESOS CERTIFICADO</v>
      </c>
      <c r="C266" s="183">
        <f>+'004'!N265</f>
        <v>-923684.85</v>
      </c>
      <c r="D266" s="183">
        <f>+'004'!O265</f>
        <v>0</v>
      </c>
      <c r="E266" s="183">
        <f>+'004'!P265</f>
        <v>-98702.5</v>
      </c>
      <c r="F266" s="183">
        <f>+'004'!Q265</f>
        <v>-1022387.35</v>
      </c>
      <c r="G266" s="183">
        <f>+'004'!R265</f>
        <v>-98702.5</v>
      </c>
    </row>
    <row r="267" spans="1:7" ht="15" x14ac:dyDescent="0.25">
      <c r="A267" s="167" t="str">
        <f t="shared" si="4"/>
        <v>4169006106</v>
      </c>
      <c r="B267" s="182" t="str">
        <f>+'004'!M266</f>
        <v xml:space="preserve">      4169006106  INGRESOS CERTIFICADO</v>
      </c>
      <c r="C267" s="183">
        <f>+'004'!N266</f>
        <v>-416949.02</v>
      </c>
      <c r="D267" s="183">
        <f>+'004'!O266</f>
        <v>0</v>
      </c>
      <c r="E267" s="183">
        <f>+'004'!P266</f>
        <v>-135791.17000000001</v>
      </c>
      <c r="F267" s="183">
        <f>+'004'!Q266</f>
        <v>-552740.18999999994</v>
      </c>
      <c r="G267" s="183">
        <f>+'004'!R266</f>
        <v>-135791.17000000001</v>
      </c>
    </row>
    <row r="268" spans="1:7" ht="15" x14ac:dyDescent="0.25">
      <c r="A268" s="167" t="str">
        <f t="shared" si="4"/>
        <v>4169006107</v>
      </c>
      <c r="B268" s="182" t="str">
        <f>+'004'!M267</f>
        <v xml:space="preserve">      4169006107  ING CERTIFICADOS A</v>
      </c>
      <c r="C268" s="183">
        <f>+'004'!N267</f>
        <v>-172202.2</v>
      </c>
      <c r="D268" s="183">
        <f>+'004'!O267</f>
        <v>0</v>
      </c>
      <c r="E268" s="183">
        <f>+'004'!P267</f>
        <v>-42362.58</v>
      </c>
      <c r="F268" s="183">
        <f>+'004'!Q267</f>
        <v>-214564.78</v>
      </c>
      <c r="G268" s="183">
        <f>+'004'!R267</f>
        <v>-42362.58</v>
      </c>
    </row>
    <row r="269" spans="1:7" ht="15" x14ac:dyDescent="0.25">
      <c r="A269" s="167" t="str">
        <f t="shared" si="4"/>
        <v>4169006111</v>
      </c>
      <c r="B269" s="182" t="str">
        <f>+'004'!M268</f>
        <v xml:space="preserve">      4169006111  DEPOSITOS NO RECONOCIDOS</v>
      </c>
      <c r="C269" s="183">
        <f>+'004'!N268</f>
        <v>-5483.27</v>
      </c>
      <c r="D269" s="183">
        <f>+'004'!O268</f>
        <v>0</v>
      </c>
      <c r="E269" s="183">
        <f>+'004'!P268</f>
        <v>0</v>
      </c>
      <c r="F269" s="183">
        <f>+'004'!Q268</f>
        <v>-5483.27</v>
      </c>
      <c r="G269" s="183">
        <f>+'004'!R268</f>
        <v>0</v>
      </c>
    </row>
    <row r="270" spans="1:7" ht="15" x14ac:dyDescent="0.25">
      <c r="A270" s="167" t="str">
        <f t="shared" si="4"/>
        <v>4169006112</v>
      </c>
      <c r="B270" s="182" t="str">
        <f>+'004'!M269</f>
        <v xml:space="preserve">      4169006112  VARIACION CAMBIARIA</v>
      </c>
      <c r="C270" s="183">
        <f>+'004'!N269</f>
        <v>-1105.9000000000001</v>
      </c>
      <c r="D270" s="183">
        <f>+'004'!O269</f>
        <v>0</v>
      </c>
      <c r="E270" s="183">
        <f>+'004'!P269</f>
        <v>0</v>
      </c>
      <c r="F270" s="183">
        <f>+'004'!Q269</f>
        <v>-1105.9000000000001</v>
      </c>
      <c r="G270" s="183">
        <f>+'004'!R269</f>
        <v>0</v>
      </c>
    </row>
    <row r="271" spans="1:7" ht="15" x14ac:dyDescent="0.25">
      <c r="A271" s="167" t="str">
        <f t="shared" si="4"/>
        <v>4200</v>
      </c>
      <c r="B271" s="182" t="str">
        <f>+'004'!M270</f>
        <v>***   4200     Participaciones, Aport, Transf</v>
      </c>
      <c r="C271" s="183">
        <f>+'004'!N270</f>
        <v>-1231180819</v>
      </c>
      <c r="D271" s="183">
        <f>+'004'!O270</f>
        <v>0</v>
      </c>
      <c r="E271" s="183">
        <f>+'004'!P270</f>
        <v>-228845336</v>
      </c>
      <c r="F271" s="183">
        <f>+'004'!Q270</f>
        <v>-1460026155</v>
      </c>
      <c r="G271" s="183">
        <f>+'004'!R270</f>
        <v>-228845336</v>
      </c>
    </row>
    <row r="272" spans="1:7" ht="15" x14ac:dyDescent="0.25">
      <c r="A272" s="167" t="str">
        <f t="shared" si="4"/>
        <v>4220</v>
      </c>
      <c r="B272" s="182" t="str">
        <f>+'004'!M271</f>
        <v>**    4220     Transferencias, Asig., Sub.</v>
      </c>
      <c r="C272" s="183">
        <f>+'004'!N271</f>
        <v>-1231180819</v>
      </c>
      <c r="D272" s="183">
        <f>+'004'!O271</f>
        <v>0</v>
      </c>
      <c r="E272" s="183">
        <f>+'004'!P271</f>
        <v>-228845336</v>
      </c>
      <c r="F272" s="183">
        <f>+'004'!Q271</f>
        <v>-1460026155</v>
      </c>
      <c r="G272" s="183">
        <f>+'004'!R271</f>
        <v>-228845336</v>
      </c>
    </row>
    <row r="273" spans="1:7" ht="15" x14ac:dyDescent="0.25">
      <c r="A273" s="167" t="str">
        <f t="shared" si="4"/>
        <v>4221</v>
      </c>
      <c r="B273" s="182" t="str">
        <f>+'004'!M272</f>
        <v>*     4221     Transferencias Internas</v>
      </c>
      <c r="C273" s="183">
        <f>+'004'!N272</f>
        <v>-1231180819</v>
      </c>
      <c r="D273" s="183">
        <f>+'004'!O272</f>
        <v>0</v>
      </c>
      <c r="E273" s="183">
        <f>+'004'!P272</f>
        <v>-228845336</v>
      </c>
      <c r="F273" s="183">
        <f>+'004'!Q272</f>
        <v>-1460026155</v>
      </c>
      <c r="G273" s="183">
        <f>+'004'!R272</f>
        <v>-228845336</v>
      </c>
    </row>
    <row r="274" spans="1:7" ht="15" x14ac:dyDescent="0.25">
      <c r="A274" s="167" t="str">
        <f t="shared" si="4"/>
        <v>4221009101</v>
      </c>
      <c r="B274" s="182" t="str">
        <f>+'004'!M273</f>
        <v xml:space="preserve">      4221009101  TRANSFERENCIAS PARA</v>
      </c>
      <c r="C274" s="183">
        <f>+'004'!N273</f>
        <v>-949531686</v>
      </c>
      <c r="D274" s="183">
        <f>+'004'!O273</f>
        <v>0</v>
      </c>
      <c r="E274" s="183">
        <f>+'004'!P273</f>
        <v>-181701821</v>
      </c>
      <c r="F274" s="183">
        <f>+'004'!Q273</f>
        <v>-1131233507</v>
      </c>
      <c r="G274" s="183">
        <f>+'004'!R273</f>
        <v>-181701821</v>
      </c>
    </row>
    <row r="275" spans="1:7" ht="15" x14ac:dyDescent="0.25">
      <c r="A275" s="167" t="str">
        <f t="shared" si="4"/>
        <v>4221009102</v>
      </c>
      <c r="B275" s="182" t="str">
        <f>+'004'!M274</f>
        <v xml:space="preserve">      4221009102  TRANSFERENCIAS PARA</v>
      </c>
      <c r="C275" s="183">
        <f>+'004'!N274</f>
        <v>-49949539</v>
      </c>
      <c r="D275" s="183">
        <f>+'004'!O274</f>
        <v>0</v>
      </c>
      <c r="E275" s="183">
        <f>+'004'!P274</f>
        <v>-2124261</v>
      </c>
      <c r="F275" s="183">
        <f>+'004'!Q274</f>
        <v>-52073800</v>
      </c>
      <c r="G275" s="183">
        <f>+'004'!R274</f>
        <v>-2124261</v>
      </c>
    </row>
    <row r="276" spans="1:7" ht="15" x14ac:dyDescent="0.25">
      <c r="A276" s="167" t="str">
        <f t="shared" si="4"/>
        <v>4221009103</v>
      </c>
      <c r="B276" s="182" t="str">
        <f>+'004'!M275</f>
        <v xml:space="preserve">      4221009103  TRANSFERENCIAS PARA</v>
      </c>
      <c r="C276" s="183">
        <f>+'004'!N275</f>
        <v>-172579781</v>
      </c>
      <c r="D276" s="183">
        <f>+'004'!O275</f>
        <v>0</v>
      </c>
      <c r="E276" s="183">
        <f>+'004'!P275</f>
        <v>-9746864</v>
      </c>
      <c r="F276" s="183">
        <f>+'004'!Q275</f>
        <v>-182326645</v>
      </c>
      <c r="G276" s="183">
        <f>+'004'!R275</f>
        <v>-9746864</v>
      </c>
    </row>
    <row r="277" spans="1:7" ht="15" x14ac:dyDescent="0.25">
      <c r="A277" s="167" t="str">
        <f t="shared" si="4"/>
        <v>4221009104</v>
      </c>
      <c r="B277" s="182" t="str">
        <f>+'004'!M276</f>
        <v xml:space="preserve">      4221009104  TRANSFERENCIAS PARA</v>
      </c>
      <c r="C277" s="183">
        <f>+'004'!N276</f>
        <v>-3754381</v>
      </c>
      <c r="D277" s="183">
        <f>+'004'!O276</f>
        <v>0</v>
      </c>
      <c r="E277" s="183">
        <f>+'004'!P276</f>
        <v>-224901</v>
      </c>
      <c r="F277" s="183">
        <f>+'004'!Q276</f>
        <v>-3979282</v>
      </c>
      <c r="G277" s="183">
        <f>+'004'!R276</f>
        <v>-224901</v>
      </c>
    </row>
    <row r="278" spans="1:7" ht="15" x14ac:dyDescent="0.25">
      <c r="A278" s="167" t="str">
        <f t="shared" si="4"/>
        <v>4221009105</v>
      </c>
      <c r="B278" s="182" t="str">
        <f>+'004'!M277</f>
        <v xml:space="preserve">      4221009105  TRANSFERENCIAS PARA</v>
      </c>
      <c r="C278" s="183">
        <f>+'004'!N277</f>
        <v>-3960850</v>
      </c>
      <c r="D278" s="183">
        <f>+'004'!O277</f>
        <v>0</v>
      </c>
      <c r="E278" s="183">
        <f>+'004'!P277</f>
        <v>0</v>
      </c>
      <c r="F278" s="183">
        <f>+'004'!Q277</f>
        <v>-3960850</v>
      </c>
      <c r="G278" s="183">
        <f>+'004'!R277</f>
        <v>0</v>
      </c>
    </row>
    <row r="279" spans="1:7" ht="15" x14ac:dyDescent="0.25">
      <c r="A279" s="167" t="str">
        <f t="shared" si="4"/>
        <v>4221009106</v>
      </c>
      <c r="B279" s="182" t="str">
        <f>+'004'!M278</f>
        <v xml:space="preserve">      4221009106  TRANSFERENCIAS PARA</v>
      </c>
      <c r="C279" s="183">
        <f>+'004'!N278</f>
        <v>-500000</v>
      </c>
      <c r="D279" s="183">
        <f>+'004'!O278</f>
        <v>0</v>
      </c>
      <c r="E279" s="183">
        <f>+'004'!P278</f>
        <v>0</v>
      </c>
      <c r="F279" s="183">
        <f>+'004'!Q278</f>
        <v>-500000</v>
      </c>
      <c r="G279" s="183">
        <f>+'004'!R278</f>
        <v>0</v>
      </c>
    </row>
    <row r="280" spans="1:7" ht="15" x14ac:dyDescent="0.25">
      <c r="A280" s="167" t="str">
        <f t="shared" si="4"/>
        <v>4221009107</v>
      </c>
      <c r="B280" s="182" t="str">
        <f>+'004'!M279</f>
        <v xml:space="preserve">      4221009107  TRANSFERENCIAS PARA</v>
      </c>
      <c r="C280" s="183">
        <f>+'004'!N279</f>
        <v>-50904582</v>
      </c>
      <c r="D280" s="183">
        <f>+'004'!O279</f>
        <v>0</v>
      </c>
      <c r="E280" s="183">
        <f>+'004'!P279</f>
        <v>-35047489</v>
      </c>
      <c r="F280" s="183">
        <f>+'004'!Q279</f>
        <v>-85952071</v>
      </c>
      <c r="G280" s="183">
        <f>+'004'!R279</f>
        <v>-35047489</v>
      </c>
    </row>
    <row r="281" spans="1:7" ht="15" x14ac:dyDescent="0.25">
      <c r="A281" s="167" t="str">
        <f t="shared" si="4"/>
        <v>4300</v>
      </c>
      <c r="B281" s="182" t="str">
        <f>+'004'!M280</f>
        <v>***   4300     Otros Ingresos y beneficios</v>
      </c>
      <c r="C281" s="183">
        <f>+'004'!N280</f>
        <v>-3816361.38</v>
      </c>
      <c r="D281" s="183">
        <f>+'004'!O280</f>
        <v>553282.71</v>
      </c>
      <c r="E281" s="183">
        <f>+'004'!P280</f>
        <v>-402658.15</v>
      </c>
      <c r="F281" s="183">
        <f>+'004'!Q280</f>
        <v>-3665736.82</v>
      </c>
      <c r="G281" s="183">
        <f>+'004'!R280</f>
        <v>150624.56</v>
      </c>
    </row>
    <row r="282" spans="1:7" ht="15" x14ac:dyDescent="0.25">
      <c r="A282" s="167" t="str">
        <f t="shared" si="4"/>
        <v>4390</v>
      </c>
      <c r="B282" s="182" t="str">
        <f>+'004'!M281</f>
        <v>**    4390     Otros Ingresos</v>
      </c>
      <c r="C282" s="183">
        <f>+'004'!N281</f>
        <v>-3816361.38</v>
      </c>
      <c r="D282" s="183">
        <f>+'004'!O281</f>
        <v>553282.71</v>
      </c>
      <c r="E282" s="183">
        <f>+'004'!P281</f>
        <v>-402658.15</v>
      </c>
      <c r="F282" s="183">
        <f>+'004'!Q281</f>
        <v>-3665736.82</v>
      </c>
      <c r="G282" s="183">
        <f>+'004'!R281</f>
        <v>150624.56</v>
      </c>
    </row>
    <row r="283" spans="1:7" ht="15" x14ac:dyDescent="0.25">
      <c r="A283" s="167" t="str">
        <f t="shared" si="4"/>
        <v>4393</v>
      </c>
      <c r="B283" s="182" t="str">
        <f>+'004'!M282</f>
        <v>*     4393     Dif. por Tipo de cambio a Favo</v>
      </c>
      <c r="C283" s="183">
        <f>+'004'!N282</f>
        <v>-258846.44</v>
      </c>
      <c r="D283" s="183">
        <f>+'004'!O282</f>
        <v>258846.44</v>
      </c>
      <c r="E283" s="183">
        <f>+'004'!P282</f>
        <v>-259173.4</v>
      </c>
      <c r="F283" s="183">
        <f>+'004'!Q282</f>
        <v>-259173.4</v>
      </c>
      <c r="G283" s="183">
        <f>+'004'!R282</f>
        <v>-326.95999999999998</v>
      </c>
    </row>
    <row r="284" spans="1:7" ht="15" x14ac:dyDescent="0.25">
      <c r="A284" s="167" t="str">
        <f t="shared" si="4"/>
        <v>4393000201</v>
      </c>
      <c r="B284" s="182" t="str">
        <f>+'004'!M283</f>
        <v xml:space="preserve">      4393000201  REVALUACIÓN CAMBIARI</v>
      </c>
      <c r="C284" s="183">
        <f>+'004'!N283</f>
        <v>-258846.44</v>
      </c>
      <c r="D284" s="183">
        <f>+'004'!O283</f>
        <v>258846.44</v>
      </c>
      <c r="E284" s="183">
        <f>+'004'!P283</f>
        <v>-259173.4</v>
      </c>
      <c r="F284" s="183">
        <f>+'004'!Q283</f>
        <v>-259173.4</v>
      </c>
      <c r="G284" s="183">
        <f>+'004'!R283</f>
        <v>-326.95999999999998</v>
      </c>
    </row>
    <row r="285" spans="1:7" ht="15" x14ac:dyDescent="0.25">
      <c r="A285" s="167" t="str">
        <f t="shared" si="4"/>
        <v>4399</v>
      </c>
      <c r="B285" s="182" t="str">
        <f>+'004'!M284</f>
        <v>*     4399     Otros Ingresos y beneficios</v>
      </c>
      <c r="C285" s="183">
        <f>+'004'!N284</f>
        <v>-3557514.94</v>
      </c>
      <c r="D285" s="183">
        <f>+'004'!O284</f>
        <v>294436.27</v>
      </c>
      <c r="E285" s="183">
        <f>+'004'!P284</f>
        <v>-143484.75</v>
      </c>
      <c r="F285" s="183">
        <f>+'004'!Q284</f>
        <v>-3406563.42</v>
      </c>
      <c r="G285" s="183">
        <f>+'004'!R284</f>
        <v>150951.51999999999</v>
      </c>
    </row>
    <row r="286" spans="1:7" ht="15" x14ac:dyDescent="0.25">
      <c r="A286" s="167" t="str">
        <f t="shared" si="4"/>
        <v>4399000101</v>
      </c>
      <c r="B286" s="182" t="str">
        <f>+'004'!M285</f>
        <v xml:space="preserve">      4399000101  OTROS INGRESOS</v>
      </c>
      <c r="C286" s="183">
        <f>+'004'!N285</f>
        <v>-3379810</v>
      </c>
      <c r="D286" s="183">
        <f>+'004'!O285</f>
        <v>0</v>
      </c>
      <c r="E286" s="183">
        <f>+'004'!P285</f>
        <v>0</v>
      </c>
      <c r="F286" s="183">
        <f>+'004'!Q285</f>
        <v>-3379810</v>
      </c>
      <c r="G286" s="183">
        <f>+'004'!R285</f>
        <v>0</v>
      </c>
    </row>
    <row r="287" spans="1:7" ht="15" x14ac:dyDescent="0.25">
      <c r="A287" s="167" t="str">
        <f t="shared" si="4"/>
        <v>4399000201</v>
      </c>
      <c r="B287" s="182" t="str">
        <f>+'004'!M286</f>
        <v xml:space="preserve">      4399000201  OTROS INGRESOS CONTABLES</v>
      </c>
      <c r="C287" s="183">
        <f>+'004'!N286</f>
        <v>-177704.94</v>
      </c>
      <c r="D287" s="183">
        <f>+'004'!O286</f>
        <v>294436.27</v>
      </c>
      <c r="E287" s="183">
        <f>+'004'!P286</f>
        <v>-143484.75</v>
      </c>
      <c r="F287" s="183">
        <f>+'004'!Q286</f>
        <v>-26753.42</v>
      </c>
      <c r="G287" s="183">
        <f>+'004'!R286</f>
        <v>150951.51999999999</v>
      </c>
    </row>
    <row r="288" spans="1:7" ht="15" x14ac:dyDescent="0.25">
      <c r="A288" s="167" t="str">
        <f t="shared" si="4"/>
        <v>5000</v>
      </c>
      <c r="B288" s="182" t="str">
        <f>+'004'!M287</f>
        <v>****  5000     Gastos y Otras Pérdidas</v>
      </c>
      <c r="C288" s="183">
        <f>+'004'!N287</f>
        <v>1200345741.0999999</v>
      </c>
      <c r="D288" s="183">
        <f>+'004'!O287</f>
        <v>452946607.81</v>
      </c>
      <c r="E288" s="183">
        <f>+'004'!P287</f>
        <v>-1123254.8600000001</v>
      </c>
      <c r="F288" s="183">
        <f>+'004'!Q287</f>
        <v>1652169094.05</v>
      </c>
      <c r="G288" s="183">
        <f>+'004'!R287</f>
        <v>451823352.94999999</v>
      </c>
    </row>
    <row r="289" spans="1:7" ht="15" x14ac:dyDescent="0.25">
      <c r="A289" s="167" t="str">
        <f t="shared" si="4"/>
        <v>5100</v>
      </c>
      <c r="B289" s="182" t="str">
        <f>+'004'!M288</f>
        <v>***   5100     Gastos de Funcionamiento</v>
      </c>
      <c r="C289" s="183">
        <f>+'004'!N288</f>
        <v>1093441507.6500001</v>
      </c>
      <c r="D289" s="183">
        <f>+'004'!O288</f>
        <v>443041951.35000002</v>
      </c>
      <c r="E289" s="183">
        <f>+'004'!P288</f>
        <v>-1087284.44</v>
      </c>
      <c r="F289" s="183">
        <f>+'004'!Q288</f>
        <v>1535396174.5599999</v>
      </c>
      <c r="G289" s="183">
        <f>+'004'!R288</f>
        <v>441954666.91000003</v>
      </c>
    </row>
    <row r="290" spans="1:7" ht="15" x14ac:dyDescent="0.25">
      <c r="A290" s="167" t="str">
        <f t="shared" si="4"/>
        <v>5110</v>
      </c>
      <c r="B290" s="182" t="str">
        <f>+'004'!M289</f>
        <v>**    5110     Servicios Personales</v>
      </c>
      <c r="C290" s="183">
        <f>+'004'!N289</f>
        <v>926151315.01999998</v>
      </c>
      <c r="D290" s="183">
        <f>+'004'!O289</f>
        <v>387003326.23000002</v>
      </c>
      <c r="E290" s="183">
        <f>+'004'!P289</f>
        <v>-154346.76999999999</v>
      </c>
      <c r="F290" s="183">
        <f>+'004'!Q289</f>
        <v>1313000294.48</v>
      </c>
      <c r="G290" s="183">
        <f>+'004'!R289</f>
        <v>386848979.45999998</v>
      </c>
    </row>
    <row r="291" spans="1:7" ht="15" x14ac:dyDescent="0.25">
      <c r="A291" s="167" t="str">
        <f t="shared" si="4"/>
        <v>5111</v>
      </c>
      <c r="B291" s="182" t="str">
        <f>+'004'!M290</f>
        <v>*     5111     Rem. al Pers. de carácter Perm</v>
      </c>
      <c r="C291" s="183">
        <f>+'004'!N290</f>
        <v>266298379.18000001</v>
      </c>
      <c r="D291" s="183">
        <f>+'004'!O290</f>
        <v>28729053.5</v>
      </c>
      <c r="E291" s="183">
        <f>+'004'!P290</f>
        <v>-22081.99</v>
      </c>
      <c r="F291" s="183">
        <f>+'004'!Q290</f>
        <v>295005350.69</v>
      </c>
      <c r="G291" s="183">
        <f>+'004'!R290</f>
        <v>28706971.510000002</v>
      </c>
    </row>
    <row r="292" spans="1:7" ht="15" x14ac:dyDescent="0.25">
      <c r="A292" s="167" t="str">
        <f t="shared" si="4"/>
        <v>5111001131</v>
      </c>
      <c r="B292" s="182" t="str">
        <f>+'004'!M291</f>
        <v xml:space="preserve">      5111001131  SUELDO BASE AL PERSO</v>
      </c>
      <c r="C292" s="183">
        <f>+'004'!N291</f>
        <v>266298379.18000001</v>
      </c>
      <c r="D292" s="183">
        <f>+'004'!O291</f>
        <v>28729053.5</v>
      </c>
      <c r="E292" s="183">
        <f>+'004'!P291</f>
        <v>-22081.99</v>
      </c>
      <c r="F292" s="183">
        <f>+'004'!Q291</f>
        <v>295005350.69</v>
      </c>
      <c r="G292" s="183">
        <f>+'004'!R291</f>
        <v>28706971.510000002</v>
      </c>
    </row>
    <row r="293" spans="1:7" ht="15" x14ac:dyDescent="0.25">
      <c r="A293" s="167" t="str">
        <f t="shared" si="4"/>
        <v>5112</v>
      </c>
      <c r="B293" s="182" t="str">
        <f>+'004'!M292</f>
        <v>*     5112     Rem. al Pers. de carácter Tran</v>
      </c>
      <c r="C293" s="183">
        <f>+'004'!N292</f>
        <v>21747487.879999999</v>
      </c>
      <c r="D293" s="183">
        <f>+'004'!O292</f>
        <v>3789318.58</v>
      </c>
      <c r="E293" s="183">
        <f>+'004'!P292</f>
        <v>-40956.949999999997</v>
      </c>
      <c r="F293" s="183">
        <f>+'004'!Q292</f>
        <v>25495849.510000002</v>
      </c>
      <c r="G293" s="183">
        <f>+'004'!R292</f>
        <v>3748361.63</v>
      </c>
    </row>
    <row r="294" spans="1:7" ht="15" x14ac:dyDescent="0.25">
      <c r="A294" s="167" t="str">
        <f t="shared" si="4"/>
        <v>5112001211</v>
      </c>
      <c r="B294" s="182" t="str">
        <f>+'004'!M293</f>
        <v xml:space="preserve">      5112001211  HONORARIOS ASIMILABL</v>
      </c>
      <c r="C294" s="183">
        <f>+'004'!N293</f>
        <v>4787538.83</v>
      </c>
      <c r="D294" s="183">
        <f>+'004'!O293</f>
        <v>733386.71</v>
      </c>
      <c r="E294" s="183">
        <f>+'004'!P293</f>
        <v>-40956.949999999997</v>
      </c>
      <c r="F294" s="183">
        <f>+'004'!Q293</f>
        <v>5479968.5899999999</v>
      </c>
      <c r="G294" s="183">
        <f>+'004'!R293</f>
        <v>692429.76</v>
      </c>
    </row>
    <row r="295" spans="1:7" ht="15" x14ac:dyDescent="0.25">
      <c r="A295" s="167" t="str">
        <f t="shared" si="4"/>
        <v>5112001221</v>
      </c>
      <c r="B295" s="182" t="str">
        <f>+'004'!M294</f>
        <v xml:space="preserve">      5112001221  SALARIOS POR SERVICI</v>
      </c>
      <c r="C295" s="183">
        <f>+'004'!N294</f>
        <v>88620.88</v>
      </c>
      <c r="D295" s="183">
        <f>+'004'!O294</f>
        <v>26471.360000000001</v>
      </c>
      <c r="E295" s="183">
        <f>+'004'!P294</f>
        <v>0</v>
      </c>
      <c r="F295" s="183">
        <f>+'004'!Q294</f>
        <v>115092.24</v>
      </c>
      <c r="G295" s="183">
        <f>+'004'!R294</f>
        <v>26471.360000000001</v>
      </c>
    </row>
    <row r="296" spans="1:7" ht="15" x14ac:dyDescent="0.25">
      <c r="A296" s="167" t="str">
        <f t="shared" si="4"/>
        <v>5112001222</v>
      </c>
      <c r="B296" s="182" t="str">
        <f>+'004'!M295</f>
        <v xml:space="preserve">      5112001222  SALARIOS AL PERSONAL</v>
      </c>
      <c r="C296" s="183">
        <f>+'004'!N295</f>
        <v>16871328.170000002</v>
      </c>
      <c r="D296" s="183">
        <f>+'004'!O295</f>
        <v>3029460.51</v>
      </c>
      <c r="E296" s="183">
        <f>+'004'!P295</f>
        <v>0</v>
      </c>
      <c r="F296" s="183">
        <f>+'004'!Q295</f>
        <v>19900788.68</v>
      </c>
      <c r="G296" s="183">
        <f>+'004'!R295</f>
        <v>3029460.51</v>
      </c>
    </row>
    <row r="297" spans="1:7" ht="15" x14ac:dyDescent="0.25">
      <c r="A297" s="167" t="str">
        <f t="shared" si="4"/>
        <v>5113</v>
      </c>
      <c r="B297" s="182" t="str">
        <f>+'004'!M296</f>
        <v>*     5113     Rem. Adicionales y Especiales</v>
      </c>
      <c r="C297" s="183">
        <f>+'004'!N296</f>
        <v>264576669.09999999</v>
      </c>
      <c r="D297" s="183">
        <f>+'004'!O296</f>
        <v>146765999.30000001</v>
      </c>
      <c r="E297" s="183">
        <f>+'004'!P296</f>
        <v>-45045.54</v>
      </c>
      <c r="F297" s="183">
        <f>+'004'!Q296</f>
        <v>411297622.86000001</v>
      </c>
      <c r="G297" s="183">
        <f>+'004'!R296</f>
        <v>146720953.75999999</v>
      </c>
    </row>
    <row r="298" spans="1:7" ht="15" x14ac:dyDescent="0.25">
      <c r="A298" s="167" t="str">
        <f t="shared" si="4"/>
        <v>5113001311</v>
      </c>
      <c r="B298" s="182" t="str">
        <f>+'004'!M297</f>
        <v xml:space="preserve">      5113001311  PRIMA POR A#OS DE SE</v>
      </c>
      <c r="C298" s="183">
        <f>+'004'!N297</f>
        <v>785793.71</v>
      </c>
      <c r="D298" s="183">
        <f>+'004'!O297</f>
        <v>72801.22</v>
      </c>
      <c r="E298" s="183">
        <f>+'004'!P297</f>
        <v>0</v>
      </c>
      <c r="F298" s="183">
        <f>+'004'!Q297</f>
        <v>858594.93</v>
      </c>
      <c r="G298" s="183">
        <f>+'004'!R297</f>
        <v>72801.22</v>
      </c>
    </row>
    <row r="299" spans="1:7" ht="15" x14ac:dyDescent="0.25">
      <c r="A299" s="167" t="str">
        <f t="shared" si="4"/>
        <v>5113001321</v>
      </c>
      <c r="B299" s="182" t="str">
        <f>+'004'!M298</f>
        <v xml:space="preserve">      5113001321  PRIMA VACACIONAL Y D</v>
      </c>
      <c r="C299" s="183">
        <f>+'004'!N298</f>
        <v>11971140.890000001</v>
      </c>
      <c r="D299" s="183">
        <f>+'004'!O298</f>
        <v>12087268.529999999</v>
      </c>
      <c r="E299" s="183">
        <f>+'004'!P298</f>
        <v>-3725.4</v>
      </c>
      <c r="F299" s="183">
        <f>+'004'!Q298</f>
        <v>24054684.02</v>
      </c>
      <c r="G299" s="183">
        <f>+'004'!R298</f>
        <v>12083543.130000001</v>
      </c>
    </row>
    <row r="300" spans="1:7" ht="15" x14ac:dyDescent="0.25">
      <c r="A300" s="167" t="str">
        <f t="shared" si="4"/>
        <v>5113001322</v>
      </c>
      <c r="B300" s="182" t="str">
        <f>+'004'!M299</f>
        <v xml:space="preserve">      5113001322  GRATIFICACION DE FIN DE ANO</v>
      </c>
      <c r="C300" s="183">
        <f>+'004'!N299</f>
        <v>1298672.1200000001</v>
      </c>
      <c r="D300" s="183">
        <f>+'004'!O299</f>
        <v>107167622.28</v>
      </c>
      <c r="E300" s="183">
        <f>+'004'!P299</f>
        <v>-22396.57</v>
      </c>
      <c r="F300" s="183">
        <f>+'004'!Q299</f>
        <v>108443897.83</v>
      </c>
      <c r="G300" s="183">
        <f>+'004'!R299</f>
        <v>107145225.70999999</v>
      </c>
    </row>
    <row r="301" spans="1:7" ht="15" x14ac:dyDescent="0.25">
      <c r="A301" s="167" t="str">
        <f t="shared" si="4"/>
        <v>5113001341</v>
      </c>
      <c r="B301" s="182" t="str">
        <f>+'004'!M300</f>
        <v xml:space="preserve">      5113001341  RETRIBUCIONES POR AC</v>
      </c>
      <c r="C301" s="183">
        <f>+'004'!N300</f>
        <v>1949875.49</v>
      </c>
      <c r="D301" s="183">
        <f>+'004'!O300</f>
        <v>600788.93000000005</v>
      </c>
      <c r="E301" s="183">
        <f>+'004'!P300</f>
        <v>0</v>
      </c>
      <c r="F301" s="183">
        <f>+'004'!Q300</f>
        <v>2550664.42</v>
      </c>
      <c r="G301" s="183">
        <f>+'004'!R300</f>
        <v>600788.93000000005</v>
      </c>
    </row>
    <row r="302" spans="1:7" ht="15" x14ac:dyDescent="0.25">
      <c r="A302" s="167" t="str">
        <f t="shared" si="4"/>
        <v>5113001342</v>
      </c>
      <c r="B302" s="182" t="str">
        <f>+'004'!M301</f>
        <v xml:space="preserve">      5113001342  AYUDA POR SERVICIOS</v>
      </c>
      <c r="C302" s="183">
        <f>+'004'!N301</f>
        <v>57773368.390000001</v>
      </c>
      <c r="D302" s="183">
        <f>+'004'!O301</f>
        <v>6232862.8799999999</v>
      </c>
      <c r="E302" s="183">
        <f>+'004'!P301</f>
        <v>-5740.53</v>
      </c>
      <c r="F302" s="183">
        <f>+'004'!Q301</f>
        <v>64000490.740000002</v>
      </c>
      <c r="G302" s="183">
        <f>+'004'!R301</f>
        <v>6227122.3499999996</v>
      </c>
    </row>
    <row r="303" spans="1:7" ht="15" x14ac:dyDescent="0.25">
      <c r="A303" s="167" t="str">
        <f t="shared" si="4"/>
        <v>5113001343</v>
      </c>
      <c r="B303" s="182" t="str">
        <f>+'004'!M302</f>
        <v xml:space="preserve">      5113001343  GRATIFICACION QUINCENAL</v>
      </c>
      <c r="C303" s="183">
        <f>+'004'!N302</f>
        <v>190797818.5</v>
      </c>
      <c r="D303" s="183">
        <f>+'004'!O302</f>
        <v>20604655.460000001</v>
      </c>
      <c r="E303" s="183">
        <f>+'004'!P302</f>
        <v>-13183.04</v>
      </c>
      <c r="F303" s="183">
        <f>+'004'!Q302</f>
        <v>211389290.91999999</v>
      </c>
      <c r="G303" s="183">
        <f>+'004'!R302</f>
        <v>20591472.420000002</v>
      </c>
    </row>
    <row r="304" spans="1:7" ht="15" x14ac:dyDescent="0.25">
      <c r="A304" s="167" t="str">
        <f t="shared" si="4"/>
        <v>5114</v>
      </c>
      <c r="B304" s="182" t="str">
        <f>+'004'!M303</f>
        <v>*     5114     Seguridad Social</v>
      </c>
      <c r="C304" s="183">
        <f>+'004'!N303</f>
        <v>77333722.730000004</v>
      </c>
      <c r="D304" s="183">
        <f>+'004'!O303</f>
        <v>7624620.3399999999</v>
      </c>
      <c r="E304" s="183">
        <f>+'004'!P303</f>
        <v>-5182.05</v>
      </c>
      <c r="F304" s="183">
        <f>+'004'!Q303</f>
        <v>84953161.019999996</v>
      </c>
      <c r="G304" s="183">
        <f>+'004'!R303</f>
        <v>7619438.29</v>
      </c>
    </row>
    <row r="305" spans="1:7" ht="15" x14ac:dyDescent="0.25">
      <c r="A305" s="167" t="str">
        <f t="shared" si="4"/>
        <v>5114001411</v>
      </c>
      <c r="B305" s="182" t="str">
        <f>+'004'!M304</f>
        <v xml:space="preserve">      5114001411  CUOTAS AL ISSSTE</v>
      </c>
      <c r="C305" s="183">
        <f>+'004'!N304</f>
        <v>18612964.02</v>
      </c>
      <c r="D305" s="183">
        <f>+'004'!O304</f>
        <v>1714215.01</v>
      </c>
      <c r="E305" s="183">
        <f>+'004'!P304</f>
        <v>-1440.21</v>
      </c>
      <c r="F305" s="183">
        <f>+'004'!Q304</f>
        <v>20325738.82</v>
      </c>
      <c r="G305" s="183">
        <f>+'004'!R304</f>
        <v>1712774.8</v>
      </c>
    </row>
    <row r="306" spans="1:7" ht="15" x14ac:dyDescent="0.25">
      <c r="A306" s="167" t="str">
        <f t="shared" si="4"/>
        <v>5114001412</v>
      </c>
      <c r="B306" s="182" t="str">
        <f>+'004'!M305</f>
        <v xml:space="preserve">      5114001412  APORTACIONES AL ISSEG</v>
      </c>
      <c r="C306" s="183">
        <f>+'004'!N305</f>
        <v>57336905.079999998</v>
      </c>
      <c r="D306" s="183">
        <f>+'004'!O305</f>
        <v>5346892.8099999996</v>
      </c>
      <c r="E306" s="183">
        <f>+'004'!P305</f>
        <v>-3741.84</v>
      </c>
      <c r="F306" s="183">
        <f>+'004'!Q305</f>
        <v>62680056.049999997</v>
      </c>
      <c r="G306" s="183">
        <f>+'004'!R305</f>
        <v>5343150.97</v>
      </c>
    </row>
    <row r="307" spans="1:7" ht="15" x14ac:dyDescent="0.25">
      <c r="A307" s="167" t="str">
        <f t="shared" si="4"/>
        <v>5114001413</v>
      </c>
      <c r="B307" s="182" t="str">
        <f>+'004'!M306</f>
        <v xml:space="preserve">      5114001413  PLAN DE PERMANENCIA</v>
      </c>
      <c r="C307" s="183">
        <f>+'004'!N306</f>
        <v>659115.42000000004</v>
      </c>
      <c r="D307" s="183">
        <f>+'004'!O306</f>
        <v>56723.98</v>
      </c>
      <c r="E307" s="183">
        <f>+'004'!P306</f>
        <v>0</v>
      </c>
      <c r="F307" s="183">
        <f>+'004'!Q306</f>
        <v>715839.4</v>
      </c>
      <c r="G307" s="183">
        <f>+'004'!R306</f>
        <v>56723.98</v>
      </c>
    </row>
    <row r="308" spans="1:7" ht="15" x14ac:dyDescent="0.25">
      <c r="A308" s="167" t="str">
        <f t="shared" si="4"/>
        <v>5114001441</v>
      </c>
      <c r="B308" s="182" t="str">
        <f>+'004'!M307</f>
        <v xml:space="preserve">      5114001441  APORTACIONES PARA SEGUROS.</v>
      </c>
      <c r="C308" s="183">
        <f>+'004'!N307</f>
        <v>724738.21</v>
      </c>
      <c r="D308" s="183">
        <f>+'004'!O307</f>
        <v>506788.54</v>
      </c>
      <c r="E308" s="183">
        <f>+'004'!P307</f>
        <v>0</v>
      </c>
      <c r="F308" s="183">
        <f>+'004'!Q307</f>
        <v>1231526.75</v>
      </c>
      <c r="G308" s="183">
        <f>+'004'!R307</f>
        <v>506788.54</v>
      </c>
    </row>
    <row r="309" spans="1:7" ht="15" x14ac:dyDescent="0.25">
      <c r="A309" s="167" t="str">
        <f t="shared" si="4"/>
        <v>5115</v>
      </c>
      <c r="B309" s="182" t="str">
        <f>+'004'!M308</f>
        <v>*     5115     Otras Prestaciones Soc. y Ec.</v>
      </c>
      <c r="C309" s="183">
        <f>+'004'!N308</f>
        <v>281878049.06999999</v>
      </c>
      <c r="D309" s="183">
        <f>+'004'!O308</f>
        <v>177133299.49000001</v>
      </c>
      <c r="E309" s="183">
        <f>+'004'!P308</f>
        <v>-26722.03</v>
      </c>
      <c r="F309" s="183">
        <f>+'004'!Q308</f>
        <v>458984626.52999997</v>
      </c>
      <c r="G309" s="183">
        <f>+'004'!R308</f>
        <v>177106577.46000001</v>
      </c>
    </row>
    <row r="310" spans="1:7" ht="15" x14ac:dyDescent="0.25">
      <c r="A310" s="167" t="str">
        <f t="shared" si="4"/>
        <v>5115001532</v>
      </c>
      <c r="B310" s="182" t="str">
        <f>+'004'!M309</f>
        <v xml:space="preserve">      5115001532  PAGO PERSONAL JUBILA</v>
      </c>
      <c r="C310" s="183">
        <f>+'004'!N309</f>
        <v>4556673.5</v>
      </c>
      <c r="D310" s="183">
        <f>+'004'!O309</f>
        <v>443609.8</v>
      </c>
      <c r="E310" s="183">
        <f>+'004'!P309</f>
        <v>0</v>
      </c>
      <c r="F310" s="183">
        <f>+'004'!Q309</f>
        <v>5000283.3</v>
      </c>
      <c r="G310" s="183">
        <f>+'004'!R309</f>
        <v>443609.8</v>
      </c>
    </row>
    <row r="311" spans="1:7" ht="15" x14ac:dyDescent="0.25">
      <c r="A311" s="167" t="str">
        <f t="shared" si="4"/>
        <v>5115001533</v>
      </c>
      <c r="B311" s="182" t="str">
        <f>+'004'!M310</f>
        <v xml:space="preserve">      5115001533  PRESTACIONES DE RETIRO</v>
      </c>
      <c r="C311" s="183">
        <f>+'004'!N310</f>
        <v>3692499.01</v>
      </c>
      <c r="D311" s="183">
        <f>+'004'!O310</f>
        <v>147285834.86000001</v>
      </c>
      <c r="E311" s="183">
        <f>+'004'!P310</f>
        <v>0</v>
      </c>
      <c r="F311" s="183">
        <f>+'004'!Q310</f>
        <v>150978333.87</v>
      </c>
      <c r="G311" s="183">
        <f>+'004'!R310</f>
        <v>147285834.86000001</v>
      </c>
    </row>
    <row r="312" spans="1:7" ht="15" x14ac:dyDescent="0.25">
      <c r="A312" s="167" t="str">
        <f t="shared" si="4"/>
        <v>5115001541</v>
      </c>
      <c r="B312" s="182" t="str">
        <f>+'004'!M311</f>
        <v xml:space="preserve">      5115001541  PRESTACIONES CONTRACTUALES</v>
      </c>
      <c r="C312" s="183">
        <f>+'004'!N311</f>
        <v>155485615.06999999</v>
      </c>
      <c r="D312" s="183">
        <f>+'004'!O311</f>
        <v>16786414.02</v>
      </c>
      <c r="E312" s="183">
        <f>+'004'!P311</f>
        <v>-14979.96</v>
      </c>
      <c r="F312" s="183">
        <f>+'004'!Q311</f>
        <v>172257049.13</v>
      </c>
      <c r="G312" s="183">
        <f>+'004'!R311</f>
        <v>16771434.060000001</v>
      </c>
    </row>
    <row r="313" spans="1:7" ht="15" x14ac:dyDescent="0.25">
      <c r="A313" s="167" t="str">
        <f t="shared" si="4"/>
        <v>5115001591</v>
      </c>
      <c r="B313" s="182" t="str">
        <f>+'004'!M312</f>
        <v xml:space="preserve">      5115001591  PREVISION SOCIAL</v>
      </c>
      <c r="C313" s="183">
        <f>+'004'!N312</f>
        <v>113003793.98999999</v>
      </c>
      <c r="D313" s="183">
        <f>+'004'!O312</f>
        <v>12181078.810000001</v>
      </c>
      <c r="E313" s="183">
        <f>+'004'!P312</f>
        <v>-11742.07</v>
      </c>
      <c r="F313" s="183">
        <f>+'004'!Q312</f>
        <v>125173130.73</v>
      </c>
      <c r="G313" s="183">
        <f>+'004'!R312</f>
        <v>12169336.74</v>
      </c>
    </row>
    <row r="314" spans="1:7" ht="15" x14ac:dyDescent="0.25">
      <c r="A314" s="167" t="str">
        <f t="shared" si="4"/>
        <v>5115001592</v>
      </c>
      <c r="B314" s="182" t="str">
        <f>+'004'!M313</f>
        <v xml:space="preserve">      5115001592  BECAS P HIJOS TRABAJ</v>
      </c>
      <c r="C314" s="183">
        <f>+'004'!N313</f>
        <v>5139467.5</v>
      </c>
      <c r="D314" s="183">
        <f>+'004'!O313</f>
        <v>436362</v>
      </c>
      <c r="E314" s="183">
        <f>+'004'!P313</f>
        <v>0</v>
      </c>
      <c r="F314" s="183">
        <f>+'004'!Q313</f>
        <v>5575829.5</v>
      </c>
      <c r="G314" s="183">
        <f>+'004'!R313</f>
        <v>436362</v>
      </c>
    </row>
    <row r="315" spans="1:7" ht="15" x14ac:dyDescent="0.25">
      <c r="A315" s="167" t="str">
        <f t="shared" si="4"/>
        <v>5116</v>
      </c>
      <c r="B315" s="182" t="str">
        <f>+'004'!M314</f>
        <v>*     5116     Pago de estímulos</v>
      </c>
      <c r="C315" s="183">
        <f>+'004'!N314</f>
        <v>14317007.060000001</v>
      </c>
      <c r="D315" s="183">
        <f>+'004'!O314</f>
        <v>22961035.02</v>
      </c>
      <c r="E315" s="183">
        <f>+'004'!P314</f>
        <v>-14358.21</v>
      </c>
      <c r="F315" s="183">
        <f>+'004'!Q314</f>
        <v>37263683.869999997</v>
      </c>
      <c r="G315" s="183">
        <f>+'004'!R314</f>
        <v>22946676.809999999</v>
      </c>
    </row>
    <row r="316" spans="1:7" ht="15" x14ac:dyDescent="0.25">
      <c r="A316" s="167" t="str">
        <f t="shared" si="4"/>
        <v>5116001711</v>
      </c>
      <c r="B316" s="182" t="str">
        <f>+'004'!M315</f>
        <v xml:space="preserve">      5116001711  ESTIMULOS AL PERSONAL</v>
      </c>
      <c r="C316" s="183">
        <f>+'004'!N315</f>
        <v>0</v>
      </c>
      <c r="D316" s="183">
        <f>+'004'!O315</f>
        <v>22961035.02</v>
      </c>
      <c r="E316" s="183">
        <f>+'004'!P315</f>
        <v>-14358.21</v>
      </c>
      <c r="F316" s="183">
        <f>+'004'!Q315</f>
        <v>22946676.809999999</v>
      </c>
      <c r="G316" s="183">
        <f>+'004'!R315</f>
        <v>22946676.809999999</v>
      </c>
    </row>
    <row r="317" spans="1:7" ht="15" x14ac:dyDescent="0.25">
      <c r="A317" s="167" t="str">
        <f t="shared" si="4"/>
        <v>5116001712</v>
      </c>
      <c r="B317" s="182" t="str">
        <f>+'004'!M316</f>
        <v xml:space="preserve">      5116001712  ESTIMULOS POR EL DIA</v>
      </c>
      <c r="C317" s="183">
        <f>+'004'!N316</f>
        <v>14317007.060000001</v>
      </c>
      <c r="D317" s="183">
        <f>+'004'!O316</f>
        <v>0</v>
      </c>
      <c r="E317" s="183">
        <f>+'004'!P316</f>
        <v>0</v>
      </c>
      <c r="F317" s="183">
        <f>+'004'!Q316</f>
        <v>14317007.060000001</v>
      </c>
      <c r="G317" s="183">
        <f>+'004'!R316</f>
        <v>0</v>
      </c>
    </row>
    <row r="318" spans="1:7" ht="15" x14ac:dyDescent="0.25">
      <c r="A318" s="167" t="str">
        <f t="shared" si="4"/>
        <v>5120</v>
      </c>
      <c r="B318" s="182" t="str">
        <f>+'004'!M317</f>
        <v>**    5120     Materiales y Suministros</v>
      </c>
      <c r="C318" s="183">
        <f>+'004'!N317</f>
        <v>35445767.740000002</v>
      </c>
      <c r="D318" s="183">
        <f>+'004'!O317</f>
        <v>4523676.83</v>
      </c>
      <c r="E318" s="183">
        <f>+'004'!P317</f>
        <v>-57321.49</v>
      </c>
      <c r="F318" s="183">
        <f>+'004'!Q317</f>
        <v>39912123.079999998</v>
      </c>
      <c r="G318" s="183">
        <f>+'004'!R317</f>
        <v>4466355.34</v>
      </c>
    </row>
    <row r="319" spans="1:7" ht="15" x14ac:dyDescent="0.25">
      <c r="A319" s="167" t="str">
        <f t="shared" si="4"/>
        <v>5121</v>
      </c>
      <c r="B319" s="182" t="str">
        <f>+'004'!M318</f>
        <v>*     5121     Materiales de Administración</v>
      </c>
      <c r="C319" s="183">
        <f>+'004'!N318</f>
        <v>14774278.18</v>
      </c>
      <c r="D319" s="183">
        <f>+'004'!O318</f>
        <v>1392557.67</v>
      </c>
      <c r="E319" s="183">
        <f>+'004'!P318</f>
        <v>-255</v>
      </c>
      <c r="F319" s="183">
        <f>+'004'!Q318</f>
        <v>16166580.85</v>
      </c>
      <c r="G319" s="183">
        <f>+'004'!R318</f>
        <v>1392302.67</v>
      </c>
    </row>
    <row r="320" spans="1:7" ht="15" x14ac:dyDescent="0.25">
      <c r="A320" s="167" t="str">
        <f t="shared" si="4"/>
        <v>5121002111</v>
      </c>
      <c r="B320" s="182" t="str">
        <f>+'004'!M319</f>
        <v xml:space="preserve">      5121002111  MATERIALES, UTILES Y</v>
      </c>
      <c r="C320" s="183">
        <f>+'004'!N319</f>
        <v>3408070.78</v>
      </c>
      <c r="D320" s="183">
        <f>+'004'!O319</f>
        <v>202874.14</v>
      </c>
      <c r="E320" s="183">
        <f>+'004'!P319</f>
        <v>-129</v>
      </c>
      <c r="F320" s="183">
        <f>+'004'!Q319</f>
        <v>3610815.92</v>
      </c>
      <c r="G320" s="183">
        <f>+'004'!R319</f>
        <v>202745.14</v>
      </c>
    </row>
    <row r="321" spans="1:7" ht="15" x14ac:dyDescent="0.25">
      <c r="A321" s="167" t="str">
        <f t="shared" si="4"/>
        <v>5121002121</v>
      </c>
      <c r="B321" s="182" t="str">
        <f>+'004'!M320</f>
        <v xml:space="preserve">      5121002121  MATERIALES Y UTILES</v>
      </c>
      <c r="C321" s="183">
        <f>+'004'!N320</f>
        <v>3907040.19</v>
      </c>
      <c r="D321" s="183">
        <f>+'004'!O320</f>
        <v>249952.16</v>
      </c>
      <c r="E321" s="183">
        <f>+'004'!P320</f>
        <v>0</v>
      </c>
      <c r="F321" s="183">
        <f>+'004'!Q320</f>
        <v>4156992.35</v>
      </c>
      <c r="G321" s="183">
        <f>+'004'!R320</f>
        <v>249952.16</v>
      </c>
    </row>
    <row r="322" spans="1:7" ht="15" x14ac:dyDescent="0.25">
      <c r="A322" s="167" t="str">
        <f t="shared" si="4"/>
        <v>5121002141</v>
      </c>
      <c r="B322" s="182" t="str">
        <f>+'004'!M321</f>
        <v xml:space="preserve">      5121002141  MATERIALES, UTILES Y</v>
      </c>
      <c r="C322" s="183">
        <f>+'004'!N321</f>
        <v>5938728.7000000002</v>
      </c>
      <c r="D322" s="183">
        <f>+'004'!O321</f>
        <v>408139.79</v>
      </c>
      <c r="E322" s="183">
        <f>+'004'!P321</f>
        <v>0</v>
      </c>
      <c r="F322" s="183">
        <f>+'004'!Q321</f>
        <v>6346868.4900000002</v>
      </c>
      <c r="G322" s="183">
        <f>+'004'!R321</f>
        <v>408139.79</v>
      </c>
    </row>
    <row r="323" spans="1:7" ht="15" x14ac:dyDescent="0.25">
      <c r="A323" s="167" t="str">
        <f t="shared" ref="A323:A386" si="5">IF(LEFT(B323,1)=" ",MID(B323,7,10),MID(B323,7,4))</f>
        <v>5121002151</v>
      </c>
      <c r="B323" s="182" t="str">
        <f>+'004'!M322</f>
        <v xml:space="preserve">      5121002151  MATERIAL IMPRESO E I</v>
      </c>
      <c r="C323" s="183">
        <f>+'004'!N322</f>
        <v>285908.03000000003</v>
      </c>
      <c r="D323" s="183">
        <f>+'004'!O322</f>
        <v>463016.25</v>
      </c>
      <c r="E323" s="183">
        <f>+'004'!P322</f>
        <v>-126</v>
      </c>
      <c r="F323" s="183">
        <f>+'004'!Q322</f>
        <v>748798.28</v>
      </c>
      <c r="G323" s="183">
        <f>+'004'!R322</f>
        <v>462890.25</v>
      </c>
    </row>
    <row r="324" spans="1:7" ht="15" x14ac:dyDescent="0.25">
      <c r="A324" s="167" t="str">
        <f t="shared" si="5"/>
        <v>5121002161</v>
      </c>
      <c r="B324" s="182" t="str">
        <f>+'004'!M323</f>
        <v xml:space="preserve">      5121002161  MATERIAL DE LIMPIEZA</v>
      </c>
      <c r="C324" s="183">
        <f>+'004'!N323</f>
        <v>1234530.48</v>
      </c>
      <c r="D324" s="183">
        <f>+'004'!O323</f>
        <v>68575.33</v>
      </c>
      <c r="E324" s="183">
        <f>+'004'!P323</f>
        <v>0</v>
      </c>
      <c r="F324" s="183">
        <f>+'004'!Q323</f>
        <v>1303105.81</v>
      </c>
      <c r="G324" s="183">
        <f>+'004'!R323</f>
        <v>68575.33</v>
      </c>
    </row>
    <row r="325" spans="1:7" ht="15" x14ac:dyDescent="0.25">
      <c r="A325" s="167" t="str">
        <f t="shared" si="5"/>
        <v>5122</v>
      </c>
      <c r="B325" s="182" t="str">
        <f>+'004'!M324</f>
        <v>*     5122     Alimentos y Utensilios</v>
      </c>
      <c r="C325" s="183">
        <f>+'004'!N324</f>
        <v>4035035.42</v>
      </c>
      <c r="D325" s="183">
        <f>+'004'!O324</f>
        <v>516535.23</v>
      </c>
      <c r="E325" s="183">
        <f>+'004'!P324</f>
        <v>-40866.480000000003</v>
      </c>
      <c r="F325" s="183">
        <f>+'004'!Q324</f>
        <v>4510704.17</v>
      </c>
      <c r="G325" s="183">
        <f>+'004'!R324</f>
        <v>475668.75</v>
      </c>
    </row>
    <row r="326" spans="1:7" ht="15" x14ac:dyDescent="0.25">
      <c r="A326" s="167" t="str">
        <f t="shared" si="5"/>
        <v>5122002211</v>
      </c>
      <c r="B326" s="182" t="str">
        <f>+'004'!M325</f>
        <v xml:space="preserve">      5122002211  PRODUCTOS ALIMENTICI</v>
      </c>
      <c r="C326" s="183">
        <f>+'004'!N325</f>
        <v>4035035.42</v>
      </c>
      <c r="D326" s="183">
        <f>+'004'!O325</f>
        <v>516535.23</v>
      </c>
      <c r="E326" s="183">
        <f>+'004'!P325</f>
        <v>-40866.480000000003</v>
      </c>
      <c r="F326" s="183">
        <f>+'004'!Q325</f>
        <v>4510704.17</v>
      </c>
      <c r="G326" s="183">
        <f>+'004'!R325</f>
        <v>475668.75</v>
      </c>
    </row>
    <row r="327" spans="1:7" ht="15" x14ac:dyDescent="0.25">
      <c r="A327" s="167" t="str">
        <f t="shared" si="5"/>
        <v>5124</v>
      </c>
      <c r="B327" s="182" t="str">
        <f>+'004'!M326</f>
        <v>*     5124     Mat. y Art. de Construcción</v>
      </c>
      <c r="C327" s="183">
        <f>+'004'!N326</f>
        <v>2678901.7200000002</v>
      </c>
      <c r="D327" s="183">
        <f>+'004'!O326</f>
        <v>262600.36</v>
      </c>
      <c r="E327" s="183">
        <f>+'004'!P326</f>
        <v>0</v>
      </c>
      <c r="F327" s="183">
        <f>+'004'!Q326</f>
        <v>2941502.08</v>
      </c>
      <c r="G327" s="183">
        <f>+'004'!R326</f>
        <v>262600.36</v>
      </c>
    </row>
    <row r="328" spans="1:7" ht="15" x14ac:dyDescent="0.25">
      <c r="A328" s="167" t="str">
        <f t="shared" si="5"/>
        <v>5124002461</v>
      </c>
      <c r="B328" s="182" t="str">
        <f>+'004'!M327</f>
        <v xml:space="preserve">      5124002461  MATERIAL ELECTRICO Y</v>
      </c>
      <c r="C328" s="183">
        <f>+'004'!N327</f>
        <v>533828.77</v>
      </c>
      <c r="D328" s="183">
        <f>+'004'!O327</f>
        <v>88216.62</v>
      </c>
      <c r="E328" s="183">
        <f>+'004'!P327</f>
        <v>0</v>
      </c>
      <c r="F328" s="183">
        <f>+'004'!Q327</f>
        <v>622045.39</v>
      </c>
      <c r="G328" s="183">
        <f>+'004'!R327</f>
        <v>88216.62</v>
      </c>
    </row>
    <row r="329" spans="1:7" ht="15" x14ac:dyDescent="0.25">
      <c r="A329" s="167" t="str">
        <f t="shared" si="5"/>
        <v>5124002481</v>
      </c>
      <c r="B329" s="182" t="str">
        <f>+'004'!M328</f>
        <v xml:space="preserve">      5124002481  MATERIALES COMPLEMENTARIOS</v>
      </c>
      <c r="C329" s="183">
        <f>+'004'!N328</f>
        <v>2145072.9500000002</v>
      </c>
      <c r="D329" s="183">
        <f>+'004'!O328</f>
        <v>174383.74</v>
      </c>
      <c r="E329" s="183">
        <f>+'004'!P328</f>
        <v>0</v>
      </c>
      <c r="F329" s="183">
        <f>+'004'!Q328</f>
        <v>2319456.69</v>
      </c>
      <c r="G329" s="183">
        <f>+'004'!R328</f>
        <v>174383.74</v>
      </c>
    </row>
    <row r="330" spans="1:7" ht="15" x14ac:dyDescent="0.25">
      <c r="A330" s="167" t="str">
        <f t="shared" si="5"/>
        <v>5125</v>
      </c>
      <c r="B330" s="182" t="str">
        <f>+'004'!M329</f>
        <v>*     5125     Productos Químicos, Farm</v>
      </c>
      <c r="C330" s="183">
        <f>+'004'!N329</f>
        <v>113162.31</v>
      </c>
      <c r="D330" s="183">
        <f>+'004'!O329</f>
        <v>50</v>
      </c>
      <c r="E330" s="183">
        <f>+'004'!P329</f>
        <v>0</v>
      </c>
      <c r="F330" s="183">
        <f>+'004'!Q329</f>
        <v>113212.31</v>
      </c>
      <c r="G330" s="183">
        <f>+'004'!R329</f>
        <v>50</v>
      </c>
    </row>
    <row r="331" spans="1:7" ht="15" x14ac:dyDescent="0.25">
      <c r="A331" s="167" t="str">
        <f t="shared" si="5"/>
        <v>5125002531</v>
      </c>
      <c r="B331" s="182" t="str">
        <f>+'004'!M330</f>
        <v xml:space="preserve">      5125002531  MEDICINAS</v>
      </c>
      <c r="C331" s="183">
        <f>+'004'!N330</f>
        <v>32761.57</v>
      </c>
      <c r="D331" s="183">
        <f>+'004'!O330</f>
        <v>50</v>
      </c>
      <c r="E331" s="183">
        <f>+'004'!P330</f>
        <v>0</v>
      </c>
      <c r="F331" s="183">
        <f>+'004'!Q330</f>
        <v>32811.57</v>
      </c>
      <c r="G331" s="183">
        <f>+'004'!R330</f>
        <v>50</v>
      </c>
    </row>
    <row r="332" spans="1:7" ht="15" x14ac:dyDescent="0.25">
      <c r="A332" s="167" t="str">
        <f t="shared" si="5"/>
        <v>5125002541</v>
      </c>
      <c r="B332" s="182" t="str">
        <f>+'004'!M331</f>
        <v xml:space="preserve">      5125002541  SUMINISTROS MEDICOS</v>
      </c>
      <c r="C332" s="183">
        <f>+'004'!N331</f>
        <v>80400.740000000005</v>
      </c>
      <c r="D332" s="183">
        <f>+'004'!O331</f>
        <v>0</v>
      </c>
      <c r="E332" s="183">
        <f>+'004'!P331</f>
        <v>0</v>
      </c>
      <c r="F332" s="183">
        <f>+'004'!Q331</f>
        <v>80400.740000000005</v>
      </c>
      <c r="G332" s="183">
        <f>+'004'!R331</f>
        <v>0</v>
      </c>
    </row>
    <row r="333" spans="1:7" ht="15" x14ac:dyDescent="0.25">
      <c r="A333" s="167" t="str">
        <f t="shared" si="5"/>
        <v>5126</v>
      </c>
      <c r="B333" s="182" t="str">
        <f>+'004'!M332</f>
        <v>*     5126     Combustibles, Lubricantes, Ad.</v>
      </c>
      <c r="C333" s="183">
        <f>+'004'!N332</f>
        <v>12033885.9</v>
      </c>
      <c r="D333" s="183">
        <f>+'004'!O332</f>
        <v>2245973.15</v>
      </c>
      <c r="E333" s="183">
        <f>+'004'!P332</f>
        <v>-16200</v>
      </c>
      <c r="F333" s="183">
        <f>+'004'!Q332</f>
        <v>14263659.050000001</v>
      </c>
      <c r="G333" s="183">
        <f>+'004'!R332</f>
        <v>2229773.15</v>
      </c>
    </row>
    <row r="334" spans="1:7" ht="15" x14ac:dyDescent="0.25">
      <c r="A334" s="167" t="str">
        <f t="shared" si="5"/>
        <v>5126002611</v>
      </c>
      <c r="B334" s="182" t="str">
        <f>+'004'!M333</f>
        <v xml:space="preserve">      5126002611  COMBUSTIBLES, LUBRIC</v>
      </c>
      <c r="C334" s="183">
        <f>+'004'!N333</f>
        <v>12033885.9</v>
      </c>
      <c r="D334" s="183">
        <f>+'004'!O333</f>
        <v>2245973.15</v>
      </c>
      <c r="E334" s="183">
        <f>+'004'!P333</f>
        <v>-16200</v>
      </c>
      <c r="F334" s="183">
        <f>+'004'!Q333</f>
        <v>14263659.050000001</v>
      </c>
      <c r="G334" s="183">
        <f>+'004'!R333</f>
        <v>2229773.15</v>
      </c>
    </row>
    <row r="335" spans="1:7" ht="15" x14ac:dyDescent="0.25">
      <c r="A335" s="167" t="str">
        <f t="shared" si="5"/>
        <v>5127</v>
      </c>
      <c r="B335" s="182" t="str">
        <f>+'004'!M334</f>
        <v>*     5127     Vestuario, Blancos, Prendas</v>
      </c>
      <c r="C335" s="183">
        <f>+'004'!N334</f>
        <v>892865.28</v>
      </c>
      <c r="D335" s="183">
        <f>+'004'!O334</f>
        <v>81026</v>
      </c>
      <c r="E335" s="183">
        <f>+'004'!P334</f>
        <v>0</v>
      </c>
      <c r="F335" s="183">
        <f>+'004'!Q334</f>
        <v>973891.28</v>
      </c>
      <c r="G335" s="183">
        <f>+'004'!R334</f>
        <v>81026</v>
      </c>
    </row>
    <row r="336" spans="1:7" ht="15" x14ac:dyDescent="0.25">
      <c r="A336" s="167" t="str">
        <f t="shared" si="5"/>
        <v>5127002711</v>
      </c>
      <c r="B336" s="182" t="str">
        <f>+'004'!M335</f>
        <v xml:space="preserve">      5127002711  VESTUARIO Y UNIFORMES.</v>
      </c>
      <c r="C336" s="183">
        <f>+'004'!N335</f>
        <v>810629.23</v>
      </c>
      <c r="D336" s="183">
        <f>+'004'!O335</f>
        <v>81026</v>
      </c>
      <c r="E336" s="183">
        <f>+'004'!P335</f>
        <v>0</v>
      </c>
      <c r="F336" s="183">
        <f>+'004'!Q335</f>
        <v>891655.23</v>
      </c>
      <c r="G336" s="183">
        <f>+'004'!R335</f>
        <v>81026</v>
      </c>
    </row>
    <row r="337" spans="1:7" ht="15" x14ac:dyDescent="0.25">
      <c r="A337" s="167" t="str">
        <f t="shared" si="5"/>
        <v>5127002721</v>
      </c>
      <c r="B337" s="182" t="str">
        <f>+'004'!M336</f>
        <v xml:space="preserve">      5127002721  PRENDAS DE PROTECCION</v>
      </c>
      <c r="C337" s="183">
        <f>+'004'!N336</f>
        <v>82236.05</v>
      </c>
      <c r="D337" s="183">
        <f>+'004'!O336</f>
        <v>0</v>
      </c>
      <c r="E337" s="183">
        <f>+'004'!P336</f>
        <v>0</v>
      </c>
      <c r="F337" s="183">
        <f>+'004'!Q336</f>
        <v>82236.05</v>
      </c>
      <c r="G337" s="183">
        <f>+'004'!R336</f>
        <v>0</v>
      </c>
    </row>
    <row r="338" spans="1:7" ht="15" x14ac:dyDescent="0.25">
      <c r="A338" s="167" t="str">
        <f t="shared" si="5"/>
        <v>5129</v>
      </c>
      <c r="B338" s="182" t="str">
        <f>+'004'!M337</f>
        <v>*     5129     Herramientas, Refacciones y Ac</v>
      </c>
      <c r="C338" s="183">
        <f>+'004'!N337</f>
        <v>917638.93</v>
      </c>
      <c r="D338" s="183">
        <f>+'004'!O337</f>
        <v>24934.42</v>
      </c>
      <c r="E338" s="183">
        <f>+'004'!P337</f>
        <v>-0.01</v>
      </c>
      <c r="F338" s="183">
        <f>+'004'!Q337</f>
        <v>942573.34</v>
      </c>
      <c r="G338" s="183">
        <f>+'004'!R337</f>
        <v>24934.41</v>
      </c>
    </row>
    <row r="339" spans="1:7" ht="15" x14ac:dyDescent="0.25">
      <c r="A339" s="167" t="str">
        <f t="shared" si="5"/>
        <v>5129002911</v>
      </c>
      <c r="B339" s="182" t="str">
        <f>+'004'!M338</f>
        <v xml:space="preserve">      5129002911  HERRAMIENTAS MENORES.</v>
      </c>
      <c r="C339" s="183">
        <f>+'004'!N338</f>
        <v>51145.47</v>
      </c>
      <c r="D339" s="183">
        <f>+'004'!O338</f>
        <v>2543.37</v>
      </c>
      <c r="E339" s="183">
        <f>+'004'!P338</f>
        <v>-0.01</v>
      </c>
      <c r="F339" s="183">
        <f>+'004'!Q338</f>
        <v>53688.83</v>
      </c>
      <c r="G339" s="183">
        <f>+'004'!R338</f>
        <v>2543.36</v>
      </c>
    </row>
    <row r="340" spans="1:7" ht="15" x14ac:dyDescent="0.25">
      <c r="A340" s="167" t="str">
        <f t="shared" si="5"/>
        <v>5129002941</v>
      </c>
      <c r="B340" s="182" t="str">
        <f>+'004'!M339</f>
        <v xml:space="preserve">      5129002941  REFACCIONES Y ACCESO</v>
      </c>
      <c r="C340" s="183">
        <f>+'004'!N339</f>
        <v>866493.46</v>
      </c>
      <c r="D340" s="183">
        <f>+'004'!O339</f>
        <v>22391.05</v>
      </c>
      <c r="E340" s="183">
        <f>+'004'!P339</f>
        <v>0</v>
      </c>
      <c r="F340" s="183">
        <f>+'004'!Q339</f>
        <v>888884.51</v>
      </c>
      <c r="G340" s="183">
        <f>+'004'!R339</f>
        <v>22391.05</v>
      </c>
    </row>
    <row r="341" spans="1:7" ht="15" x14ac:dyDescent="0.25">
      <c r="A341" s="167" t="str">
        <f t="shared" si="5"/>
        <v>5130</v>
      </c>
      <c r="B341" s="182" t="str">
        <f>+'004'!M340</f>
        <v>**    5130     Servicios Generales</v>
      </c>
      <c r="C341" s="183">
        <f>+'004'!N340</f>
        <v>131844424.89</v>
      </c>
      <c r="D341" s="183">
        <f>+'004'!O340</f>
        <v>51514948.289999999</v>
      </c>
      <c r="E341" s="183">
        <f>+'004'!P340</f>
        <v>-875616.18</v>
      </c>
      <c r="F341" s="183">
        <f>+'004'!Q340</f>
        <v>182483757</v>
      </c>
      <c r="G341" s="183">
        <f>+'004'!R340</f>
        <v>50639332.109999999</v>
      </c>
    </row>
    <row r="342" spans="1:7" ht="15" x14ac:dyDescent="0.25">
      <c r="A342" s="167" t="str">
        <f t="shared" si="5"/>
        <v>5131</v>
      </c>
      <c r="B342" s="182" t="str">
        <f>+'004'!M341</f>
        <v>*     5131     Servicios Básicos</v>
      </c>
      <c r="C342" s="183">
        <f>+'004'!N341</f>
        <v>28658984.460000001</v>
      </c>
      <c r="D342" s="183">
        <f>+'004'!O341</f>
        <v>5432517.6500000004</v>
      </c>
      <c r="E342" s="183">
        <f>+'004'!P341</f>
        <v>-134764.34</v>
      </c>
      <c r="F342" s="183">
        <f>+'004'!Q341</f>
        <v>33956737.770000003</v>
      </c>
      <c r="G342" s="183">
        <f>+'004'!R341</f>
        <v>5297753.3099999996</v>
      </c>
    </row>
    <row r="343" spans="1:7" ht="15" x14ac:dyDescent="0.25">
      <c r="A343" s="167" t="str">
        <f t="shared" si="5"/>
        <v>5131003111</v>
      </c>
      <c r="B343" s="182" t="str">
        <f>+'004'!M342</f>
        <v xml:space="preserve">      5131003111  ENERGIA ELECTRICA.</v>
      </c>
      <c r="C343" s="183">
        <f>+'004'!N342</f>
        <v>8129609</v>
      </c>
      <c r="D343" s="183">
        <f>+'004'!O342</f>
        <v>1813525</v>
      </c>
      <c r="E343" s="183">
        <f>+'004'!P342</f>
        <v>0</v>
      </c>
      <c r="F343" s="183">
        <f>+'004'!Q342</f>
        <v>9943134</v>
      </c>
      <c r="G343" s="183">
        <f>+'004'!R342</f>
        <v>1813525</v>
      </c>
    </row>
    <row r="344" spans="1:7" ht="15" x14ac:dyDescent="0.25">
      <c r="A344" s="167" t="str">
        <f t="shared" si="5"/>
        <v>5131003131</v>
      </c>
      <c r="B344" s="182" t="str">
        <f>+'004'!M343</f>
        <v xml:space="preserve">      5131003131  AGUA.</v>
      </c>
      <c r="C344" s="183">
        <f>+'004'!N343</f>
        <v>1420698.14</v>
      </c>
      <c r="D344" s="183">
        <f>+'004'!O343</f>
        <v>300697.71000000002</v>
      </c>
      <c r="E344" s="183">
        <f>+'004'!P343</f>
        <v>-24778.14</v>
      </c>
      <c r="F344" s="183">
        <f>+'004'!Q343</f>
        <v>1696617.71</v>
      </c>
      <c r="G344" s="183">
        <f>+'004'!R343</f>
        <v>275919.57</v>
      </c>
    </row>
    <row r="345" spans="1:7" ht="15" x14ac:dyDescent="0.25">
      <c r="A345" s="167" t="str">
        <f t="shared" si="5"/>
        <v>5131003141</v>
      </c>
      <c r="B345" s="182" t="str">
        <f>+'004'!M344</f>
        <v xml:space="preserve">      5131003141  TELEFONIA TRADICIONAL</v>
      </c>
      <c r="C345" s="183">
        <f>+'004'!N344</f>
        <v>1808885.36</v>
      </c>
      <c r="D345" s="183">
        <f>+'004'!O344</f>
        <v>432832.33</v>
      </c>
      <c r="E345" s="183">
        <f>+'004'!P344</f>
        <v>-45301.16</v>
      </c>
      <c r="F345" s="183">
        <f>+'004'!Q344</f>
        <v>2196416.5299999998</v>
      </c>
      <c r="G345" s="183">
        <f>+'004'!R344</f>
        <v>387531.17</v>
      </c>
    </row>
    <row r="346" spans="1:7" ht="15" x14ac:dyDescent="0.25">
      <c r="A346" s="167" t="str">
        <f t="shared" si="5"/>
        <v>5131003151</v>
      </c>
      <c r="B346" s="182" t="str">
        <f>+'004'!M345</f>
        <v xml:space="preserve">      5131003151  TELEFONIA CELULAR.</v>
      </c>
      <c r="C346" s="183">
        <f>+'004'!N345</f>
        <v>2345341.44</v>
      </c>
      <c r="D346" s="183">
        <f>+'004'!O345</f>
        <v>467272.68</v>
      </c>
      <c r="E346" s="183">
        <f>+'004'!P345</f>
        <v>-1610.68</v>
      </c>
      <c r="F346" s="183">
        <f>+'004'!Q345</f>
        <v>2811003.44</v>
      </c>
      <c r="G346" s="183">
        <f>+'004'!R345</f>
        <v>465662</v>
      </c>
    </row>
    <row r="347" spans="1:7" ht="15" x14ac:dyDescent="0.25">
      <c r="A347" s="167" t="str">
        <f t="shared" si="5"/>
        <v>5131003161</v>
      </c>
      <c r="B347" s="182" t="str">
        <f>+'004'!M346</f>
        <v xml:space="preserve">      5131003161  SERVICIOS DE TELECOM</v>
      </c>
      <c r="C347" s="183">
        <f>+'004'!N346</f>
        <v>86300.87</v>
      </c>
      <c r="D347" s="183">
        <f>+'004'!O346</f>
        <v>9391</v>
      </c>
      <c r="E347" s="183">
        <f>+'004'!P346</f>
        <v>0</v>
      </c>
      <c r="F347" s="183">
        <f>+'004'!Q346</f>
        <v>95691.87</v>
      </c>
      <c r="G347" s="183">
        <f>+'004'!R346</f>
        <v>9391</v>
      </c>
    </row>
    <row r="348" spans="1:7" ht="15" x14ac:dyDescent="0.25">
      <c r="A348" s="167" t="str">
        <f t="shared" si="5"/>
        <v>5131003171</v>
      </c>
      <c r="B348" s="182" t="str">
        <f>+'004'!M347</f>
        <v xml:space="preserve">      5131003171  SERVICIOS  DE ACCESO</v>
      </c>
      <c r="C348" s="183">
        <f>+'004'!N347</f>
        <v>11436419.16</v>
      </c>
      <c r="D348" s="183">
        <f>+'004'!O347</f>
        <v>1937049.68</v>
      </c>
      <c r="E348" s="183">
        <f>+'004'!P347</f>
        <v>-63074.36</v>
      </c>
      <c r="F348" s="183">
        <f>+'004'!Q347</f>
        <v>13310394.48</v>
      </c>
      <c r="G348" s="183">
        <f>+'004'!R347</f>
        <v>1873975.32</v>
      </c>
    </row>
    <row r="349" spans="1:7" ht="15" x14ac:dyDescent="0.25">
      <c r="A349" s="167" t="str">
        <f t="shared" si="5"/>
        <v>5131003181</v>
      </c>
      <c r="B349" s="182" t="str">
        <f>+'004'!M348</f>
        <v xml:space="preserve">      5131003181  SERVICIOS POSTALES T</v>
      </c>
      <c r="C349" s="183">
        <f>+'004'!N348</f>
        <v>3431730.49</v>
      </c>
      <c r="D349" s="183">
        <f>+'004'!O348</f>
        <v>471749.25</v>
      </c>
      <c r="E349" s="183">
        <f>+'004'!P348</f>
        <v>0</v>
      </c>
      <c r="F349" s="183">
        <f>+'004'!Q348</f>
        <v>3903479.74</v>
      </c>
      <c r="G349" s="183">
        <f>+'004'!R348</f>
        <v>471749.25</v>
      </c>
    </row>
    <row r="350" spans="1:7" ht="15" x14ac:dyDescent="0.25">
      <c r="A350" s="167" t="str">
        <f t="shared" si="5"/>
        <v>5132</v>
      </c>
      <c r="B350" s="182" t="str">
        <f>+'004'!M349</f>
        <v>*     5132     Servicios de Arrendamiento</v>
      </c>
      <c r="C350" s="183">
        <f>+'004'!N349</f>
        <v>9383469.5700000003</v>
      </c>
      <c r="D350" s="183">
        <f>+'004'!O349</f>
        <v>2739372.94</v>
      </c>
      <c r="E350" s="183">
        <f>+'004'!P349</f>
        <v>-4554.79</v>
      </c>
      <c r="F350" s="183">
        <f>+'004'!Q349</f>
        <v>12118287.720000001</v>
      </c>
      <c r="G350" s="183">
        <f>+'004'!R349</f>
        <v>2734818.15</v>
      </c>
    </row>
    <row r="351" spans="1:7" ht="15" x14ac:dyDescent="0.25">
      <c r="A351" s="167" t="str">
        <f t="shared" si="5"/>
        <v>5132003221</v>
      </c>
      <c r="B351" s="182" t="str">
        <f>+'004'!M350</f>
        <v xml:space="preserve">      5132003221  ARRENDAMIENTO DE EDIFICIOS.</v>
      </c>
      <c r="C351" s="183">
        <f>+'004'!N350</f>
        <v>3476816.7</v>
      </c>
      <c r="D351" s="183">
        <f>+'004'!O350</f>
        <v>287717.26</v>
      </c>
      <c r="E351" s="183">
        <f>+'004'!P350</f>
        <v>-4554.79</v>
      </c>
      <c r="F351" s="183">
        <f>+'004'!Q350</f>
        <v>3759979.17</v>
      </c>
      <c r="G351" s="183">
        <f>+'004'!R350</f>
        <v>283162.46999999997</v>
      </c>
    </row>
    <row r="352" spans="1:7" ht="15" x14ac:dyDescent="0.25">
      <c r="A352" s="167" t="str">
        <f t="shared" si="5"/>
        <v>5132003231</v>
      </c>
      <c r="B352" s="182" t="str">
        <f>+'004'!M351</f>
        <v xml:space="preserve">      5132003231  ARRENDAMIENTO DE MOB</v>
      </c>
      <c r="C352" s="183">
        <f>+'004'!N351</f>
        <v>4432005.7300000004</v>
      </c>
      <c r="D352" s="183">
        <f>+'004'!O351</f>
        <v>2190566.98</v>
      </c>
      <c r="E352" s="183">
        <f>+'004'!P351</f>
        <v>0</v>
      </c>
      <c r="F352" s="183">
        <f>+'004'!Q351</f>
        <v>6622572.71</v>
      </c>
      <c r="G352" s="183">
        <f>+'004'!R351</f>
        <v>2190566.98</v>
      </c>
    </row>
    <row r="353" spans="1:7" ht="15" x14ac:dyDescent="0.25">
      <c r="A353" s="167" t="str">
        <f t="shared" si="5"/>
        <v>5132003251</v>
      </c>
      <c r="B353" s="182" t="str">
        <f>+'004'!M352</f>
        <v xml:space="preserve">      5132003251  ARRENDAMIENTO DE EQU</v>
      </c>
      <c r="C353" s="183">
        <f>+'004'!N352</f>
        <v>1386448.42</v>
      </c>
      <c r="D353" s="183">
        <f>+'004'!O352</f>
        <v>260428.7</v>
      </c>
      <c r="E353" s="183">
        <f>+'004'!P352</f>
        <v>0</v>
      </c>
      <c r="F353" s="183">
        <f>+'004'!Q352</f>
        <v>1646877.12</v>
      </c>
      <c r="G353" s="183">
        <f>+'004'!R352</f>
        <v>260428.7</v>
      </c>
    </row>
    <row r="354" spans="1:7" ht="15" x14ac:dyDescent="0.25">
      <c r="A354" s="167" t="str">
        <f t="shared" si="5"/>
        <v>5132003291</v>
      </c>
      <c r="B354" s="182" t="str">
        <f>+'004'!M353</f>
        <v xml:space="preserve">      5132003291  OTROS ARRENDAMIENTOS</v>
      </c>
      <c r="C354" s="183">
        <f>+'004'!N353</f>
        <v>88198.720000000001</v>
      </c>
      <c r="D354" s="183">
        <f>+'004'!O353</f>
        <v>660</v>
      </c>
      <c r="E354" s="183">
        <f>+'004'!P353</f>
        <v>0</v>
      </c>
      <c r="F354" s="183">
        <f>+'004'!Q353</f>
        <v>88858.72</v>
      </c>
      <c r="G354" s="183">
        <f>+'004'!R353</f>
        <v>660</v>
      </c>
    </row>
    <row r="355" spans="1:7" ht="15" x14ac:dyDescent="0.25">
      <c r="A355" s="167" t="str">
        <f t="shared" si="5"/>
        <v>5133</v>
      </c>
      <c r="B355" s="182" t="str">
        <f>+'004'!M354</f>
        <v>*     5133     Serv. Profesionales, Científic</v>
      </c>
      <c r="C355" s="183">
        <f>+'004'!N354</f>
        <v>29684181.989999998</v>
      </c>
      <c r="D355" s="183">
        <f>+'004'!O354</f>
        <v>5181917.16</v>
      </c>
      <c r="E355" s="183">
        <f>+'004'!P354</f>
        <v>-1464.7</v>
      </c>
      <c r="F355" s="183">
        <f>+'004'!Q354</f>
        <v>34864634.450000003</v>
      </c>
      <c r="G355" s="183">
        <f>+'004'!R354</f>
        <v>5180452.46</v>
      </c>
    </row>
    <row r="356" spans="1:7" ht="15" x14ac:dyDescent="0.25">
      <c r="A356" s="167" t="str">
        <f t="shared" si="5"/>
        <v>5133003311</v>
      </c>
      <c r="B356" s="182" t="str">
        <f>+'004'!M355</f>
        <v xml:space="preserve">      5133003311  SERVICIOS LEGALES, D</v>
      </c>
      <c r="C356" s="183">
        <f>+'004'!N355</f>
        <v>3987710.55</v>
      </c>
      <c r="D356" s="183">
        <f>+'004'!O355</f>
        <v>556060.25</v>
      </c>
      <c r="E356" s="183">
        <f>+'004'!P355</f>
        <v>0</v>
      </c>
      <c r="F356" s="183">
        <f>+'004'!Q355</f>
        <v>4543770.8</v>
      </c>
      <c r="G356" s="183">
        <f>+'004'!R355</f>
        <v>556060.25</v>
      </c>
    </row>
    <row r="357" spans="1:7" ht="15" x14ac:dyDescent="0.25">
      <c r="A357" s="167" t="str">
        <f t="shared" si="5"/>
        <v>5133003321</v>
      </c>
      <c r="B357" s="182" t="str">
        <f>+'004'!M356</f>
        <v xml:space="preserve">      5133003321  SERVICIOS DE DISENO,</v>
      </c>
      <c r="C357" s="183">
        <f>+'004'!N356</f>
        <v>80481.960000000006</v>
      </c>
      <c r="D357" s="183">
        <f>+'004'!O356</f>
        <v>0</v>
      </c>
      <c r="E357" s="183">
        <f>+'004'!P356</f>
        <v>0</v>
      </c>
      <c r="F357" s="183">
        <f>+'004'!Q356</f>
        <v>80481.960000000006</v>
      </c>
      <c r="G357" s="183">
        <f>+'004'!R356</f>
        <v>0</v>
      </c>
    </row>
    <row r="358" spans="1:7" ht="15" x14ac:dyDescent="0.25">
      <c r="A358" s="167" t="str">
        <f t="shared" si="5"/>
        <v>5133003331</v>
      </c>
      <c r="B358" s="182" t="str">
        <f>+'004'!M357</f>
        <v xml:space="preserve">      5133003331  SERVICIOS DE CONSULT</v>
      </c>
      <c r="C358" s="183">
        <f>+'004'!N357</f>
        <v>1038909.11</v>
      </c>
      <c r="D358" s="183">
        <f>+'004'!O357</f>
        <v>217841.97</v>
      </c>
      <c r="E358" s="183">
        <f>+'004'!P357</f>
        <v>0</v>
      </c>
      <c r="F358" s="183">
        <f>+'004'!Q357</f>
        <v>1256751.08</v>
      </c>
      <c r="G358" s="183">
        <f>+'004'!R357</f>
        <v>217841.97</v>
      </c>
    </row>
    <row r="359" spans="1:7" ht="15" x14ac:dyDescent="0.25">
      <c r="A359" s="167" t="str">
        <f t="shared" si="5"/>
        <v>5133003341</v>
      </c>
      <c r="B359" s="182" t="str">
        <f>+'004'!M358</f>
        <v xml:space="preserve">      5133003341  SERVICIOS DE CAPACITACION</v>
      </c>
      <c r="C359" s="183">
        <f>+'004'!N358</f>
        <v>6517350.75</v>
      </c>
      <c r="D359" s="183">
        <f>+'004'!O358</f>
        <v>550335.28</v>
      </c>
      <c r="E359" s="183">
        <f>+'004'!P358</f>
        <v>-1464.7</v>
      </c>
      <c r="F359" s="183">
        <f>+'004'!Q358</f>
        <v>7066221.3300000001</v>
      </c>
      <c r="G359" s="183">
        <f>+'004'!R358</f>
        <v>548870.57999999996</v>
      </c>
    </row>
    <row r="360" spans="1:7" ht="15" x14ac:dyDescent="0.25">
      <c r="A360" s="167" t="str">
        <f t="shared" si="5"/>
        <v>5133003361</v>
      </c>
      <c r="B360" s="182" t="str">
        <f>+'004'!M359</f>
        <v xml:space="preserve">      5133003361  SERVICIOS DE APOYO A</v>
      </c>
      <c r="C360" s="183">
        <f>+'004'!N359</f>
        <v>341653.77</v>
      </c>
      <c r="D360" s="183">
        <f>+'004'!O359</f>
        <v>99511.11</v>
      </c>
      <c r="E360" s="183">
        <f>+'004'!P359</f>
        <v>0</v>
      </c>
      <c r="F360" s="183">
        <f>+'004'!Q359</f>
        <v>441164.88</v>
      </c>
      <c r="G360" s="183">
        <f>+'004'!R359</f>
        <v>99511.11</v>
      </c>
    </row>
    <row r="361" spans="1:7" ht="15" x14ac:dyDescent="0.25">
      <c r="A361" s="167" t="str">
        <f t="shared" si="5"/>
        <v>5133003381</v>
      </c>
      <c r="B361" s="182" t="str">
        <f>+'004'!M360</f>
        <v xml:space="preserve">      5133003381  SERVICIOS DE VIGILANCIA</v>
      </c>
      <c r="C361" s="183">
        <f>+'004'!N360</f>
        <v>17675115.850000001</v>
      </c>
      <c r="D361" s="183">
        <f>+'004'!O360</f>
        <v>3758168.55</v>
      </c>
      <c r="E361" s="183">
        <f>+'004'!P360</f>
        <v>0</v>
      </c>
      <c r="F361" s="183">
        <f>+'004'!Q360</f>
        <v>21433284.399999999</v>
      </c>
      <c r="G361" s="183">
        <f>+'004'!R360</f>
        <v>3758168.55</v>
      </c>
    </row>
    <row r="362" spans="1:7" ht="15" x14ac:dyDescent="0.25">
      <c r="A362" s="167" t="str">
        <f t="shared" si="5"/>
        <v>5133003391</v>
      </c>
      <c r="B362" s="182" t="str">
        <f>+'004'!M361</f>
        <v xml:space="preserve">      5133003391  SERVICIOS PROFESIONA</v>
      </c>
      <c r="C362" s="183">
        <f>+'004'!N361</f>
        <v>42960</v>
      </c>
      <c r="D362" s="183">
        <f>+'004'!O361</f>
        <v>0</v>
      </c>
      <c r="E362" s="183">
        <f>+'004'!P361</f>
        <v>0</v>
      </c>
      <c r="F362" s="183">
        <f>+'004'!Q361</f>
        <v>42960</v>
      </c>
      <c r="G362" s="183">
        <f>+'004'!R361</f>
        <v>0</v>
      </c>
    </row>
    <row r="363" spans="1:7" ht="15" x14ac:dyDescent="0.25">
      <c r="A363" s="167" t="str">
        <f t="shared" si="5"/>
        <v>5134</v>
      </c>
      <c r="B363" s="182" t="str">
        <f>+'004'!M362</f>
        <v>*     5134     Serv. Financieros, Bancarios</v>
      </c>
      <c r="C363" s="183">
        <f>+'004'!N362</f>
        <v>2946999.35</v>
      </c>
      <c r="D363" s="183">
        <f>+'004'!O362</f>
        <v>223658.89</v>
      </c>
      <c r="E363" s="183">
        <f>+'004'!P362</f>
        <v>-199.52</v>
      </c>
      <c r="F363" s="183">
        <f>+'004'!Q362</f>
        <v>3170458.72</v>
      </c>
      <c r="G363" s="183">
        <f>+'004'!R362</f>
        <v>223459.37</v>
      </c>
    </row>
    <row r="364" spans="1:7" ht="15" x14ac:dyDescent="0.25">
      <c r="A364" s="167" t="str">
        <f t="shared" si="5"/>
        <v>5134003412</v>
      </c>
      <c r="B364" s="182" t="str">
        <f>+'004'!M363</f>
        <v xml:space="preserve">      5134003412  SERV FINANC Y BANCAR</v>
      </c>
      <c r="C364" s="183">
        <f>+'004'!N363</f>
        <v>397105.79</v>
      </c>
      <c r="D364" s="183">
        <f>+'004'!O363</f>
        <v>40100.68</v>
      </c>
      <c r="E364" s="183">
        <f>+'004'!P363</f>
        <v>-199.52</v>
      </c>
      <c r="F364" s="183">
        <f>+'004'!Q363</f>
        <v>437006.95</v>
      </c>
      <c r="G364" s="183">
        <f>+'004'!R363</f>
        <v>39901.160000000003</v>
      </c>
    </row>
    <row r="365" spans="1:7" ht="15" x14ac:dyDescent="0.25">
      <c r="A365" s="167" t="str">
        <f t="shared" si="5"/>
        <v>5134003413</v>
      </c>
      <c r="B365" s="182" t="str">
        <f>+'004'!M364</f>
        <v xml:space="preserve">      5134003413  SERVICIOS FINANC FA</v>
      </c>
      <c r="C365" s="183">
        <f>+'004'!N364</f>
        <v>313837.86</v>
      </c>
      <c r="D365" s="183">
        <f>+'004'!O364</f>
        <v>20648.689999999999</v>
      </c>
      <c r="E365" s="183">
        <f>+'004'!P364</f>
        <v>0</v>
      </c>
      <c r="F365" s="183">
        <f>+'004'!Q364</f>
        <v>334486.55</v>
      </c>
      <c r="G365" s="183">
        <f>+'004'!R364</f>
        <v>20648.689999999999</v>
      </c>
    </row>
    <row r="366" spans="1:7" ht="15" x14ac:dyDescent="0.25">
      <c r="A366" s="167" t="str">
        <f t="shared" si="5"/>
        <v>5134003414</v>
      </c>
      <c r="B366" s="182" t="str">
        <f>+'004'!M365</f>
        <v xml:space="preserve">      5134003414  VARIACIÓN CAMBIARIA</v>
      </c>
      <c r="C366" s="183">
        <f>+'004'!N365</f>
        <v>227153.48</v>
      </c>
      <c r="D366" s="183">
        <f>+'004'!O365</f>
        <v>76.77</v>
      </c>
      <c r="E366" s="183">
        <f>+'004'!P365</f>
        <v>0</v>
      </c>
      <c r="F366" s="183">
        <f>+'004'!Q365</f>
        <v>227230.25</v>
      </c>
      <c r="G366" s="183">
        <f>+'004'!R365</f>
        <v>76.77</v>
      </c>
    </row>
    <row r="367" spans="1:7" ht="15" x14ac:dyDescent="0.25">
      <c r="A367" s="167" t="str">
        <f t="shared" si="5"/>
        <v>5134003451</v>
      </c>
      <c r="B367" s="182" t="str">
        <f>+'004'!M366</f>
        <v xml:space="preserve">      5134003451  SEGURO DE BIENES PAT</v>
      </c>
      <c r="C367" s="183">
        <f>+'004'!N366</f>
        <v>1705400.22</v>
      </c>
      <c r="D367" s="183">
        <f>+'004'!O366</f>
        <v>162832.75</v>
      </c>
      <c r="E367" s="183">
        <f>+'004'!P366</f>
        <v>0</v>
      </c>
      <c r="F367" s="183">
        <f>+'004'!Q366</f>
        <v>1868232.97</v>
      </c>
      <c r="G367" s="183">
        <f>+'004'!R366</f>
        <v>162832.75</v>
      </c>
    </row>
    <row r="368" spans="1:7" ht="15" x14ac:dyDescent="0.25">
      <c r="A368" s="167" t="str">
        <f t="shared" si="5"/>
        <v>5134003471</v>
      </c>
      <c r="B368" s="182" t="str">
        <f>+'004'!M367</f>
        <v xml:space="preserve">      5134003471  FLETES Y MANIOBRAS</v>
      </c>
      <c r="C368" s="183">
        <f>+'004'!N367</f>
        <v>303502</v>
      </c>
      <c r="D368" s="183">
        <f>+'004'!O367</f>
        <v>0</v>
      </c>
      <c r="E368" s="183">
        <f>+'004'!P367</f>
        <v>0</v>
      </c>
      <c r="F368" s="183">
        <f>+'004'!Q367</f>
        <v>303502</v>
      </c>
      <c r="G368" s="183">
        <f>+'004'!R367</f>
        <v>0</v>
      </c>
    </row>
    <row r="369" spans="1:7" ht="15" x14ac:dyDescent="0.25">
      <c r="A369" s="167" t="str">
        <f t="shared" si="5"/>
        <v>5135</v>
      </c>
      <c r="B369" s="182" t="str">
        <f>+'004'!M368</f>
        <v>*     5135     Serv. de Instalación, Reparaci</v>
      </c>
      <c r="C369" s="183">
        <f>+'004'!N368</f>
        <v>35114961.530000001</v>
      </c>
      <c r="D369" s="183">
        <f>+'004'!O368</f>
        <v>16785966.399999999</v>
      </c>
      <c r="E369" s="183">
        <f>+'004'!P368</f>
        <v>-12280.64</v>
      </c>
      <c r="F369" s="183">
        <f>+'004'!Q368</f>
        <v>51888647.289999999</v>
      </c>
      <c r="G369" s="183">
        <f>+'004'!R368</f>
        <v>16773685.76</v>
      </c>
    </row>
    <row r="370" spans="1:7" ht="15" x14ac:dyDescent="0.25">
      <c r="A370" s="167" t="str">
        <f t="shared" si="5"/>
        <v>5135003511</v>
      </c>
      <c r="B370" s="182" t="str">
        <f>+'004'!M369</f>
        <v xml:space="preserve">      5135003511  CONSERVACION Y MANTE</v>
      </c>
      <c r="C370" s="183">
        <f>+'004'!N369</f>
        <v>3437458.47</v>
      </c>
      <c r="D370" s="183">
        <f>+'004'!O369</f>
        <v>2337423.91</v>
      </c>
      <c r="E370" s="183">
        <f>+'004'!P369</f>
        <v>0</v>
      </c>
      <c r="F370" s="183">
        <f>+'004'!Q369</f>
        <v>5774882.3799999999</v>
      </c>
      <c r="G370" s="183">
        <f>+'004'!R369</f>
        <v>2337423.91</v>
      </c>
    </row>
    <row r="371" spans="1:7" ht="15" x14ac:dyDescent="0.25">
      <c r="A371" s="167" t="str">
        <f t="shared" si="5"/>
        <v>5135003521</v>
      </c>
      <c r="B371" s="182" t="str">
        <f>+'004'!M370</f>
        <v xml:space="preserve">      5135003521  INSTALACION, REPARAC</v>
      </c>
      <c r="C371" s="183">
        <f>+'004'!N370</f>
        <v>8815021.3800000008</v>
      </c>
      <c r="D371" s="183">
        <f>+'004'!O370</f>
        <v>1170226.8600000001</v>
      </c>
      <c r="E371" s="183">
        <f>+'004'!P370</f>
        <v>0</v>
      </c>
      <c r="F371" s="183">
        <f>+'004'!Q370</f>
        <v>9985248.2400000002</v>
      </c>
      <c r="G371" s="183">
        <f>+'004'!R370</f>
        <v>1170226.8600000001</v>
      </c>
    </row>
    <row r="372" spans="1:7" ht="15" x14ac:dyDescent="0.25">
      <c r="A372" s="167" t="str">
        <f t="shared" si="5"/>
        <v>5135003531</v>
      </c>
      <c r="B372" s="182" t="str">
        <f>+'004'!M371</f>
        <v xml:space="preserve">      5135003531  INSTALACION, REPARAC</v>
      </c>
      <c r="C372" s="183">
        <f>+'004'!N371</f>
        <v>5098147.1100000003</v>
      </c>
      <c r="D372" s="183">
        <f>+'004'!O371</f>
        <v>9099103.2400000002</v>
      </c>
      <c r="E372" s="183">
        <f>+'004'!P371</f>
        <v>0</v>
      </c>
      <c r="F372" s="183">
        <f>+'004'!Q371</f>
        <v>14197250.35</v>
      </c>
      <c r="G372" s="183">
        <f>+'004'!R371</f>
        <v>9099103.2400000002</v>
      </c>
    </row>
    <row r="373" spans="1:7" ht="15" x14ac:dyDescent="0.25">
      <c r="A373" s="167" t="str">
        <f t="shared" si="5"/>
        <v>5135003551</v>
      </c>
      <c r="B373" s="182" t="str">
        <f>+'004'!M372</f>
        <v xml:space="preserve">      5135003551  REPARACION Y MANTENI</v>
      </c>
      <c r="C373" s="183">
        <f>+'004'!N372</f>
        <v>4160421.74</v>
      </c>
      <c r="D373" s="183">
        <f>+'004'!O372</f>
        <v>631855.42000000004</v>
      </c>
      <c r="E373" s="183">
        <f>+'004'!P372</f>
        <v>-6936.74</v>
      </c>
      <c r="F373" s="183">
        <f>+'004'!Q372</f>
        <v>4785340.42</v>
      </c>
      <c r="G373" s="183">
        <f>+'004'!R372</f>
        <v>624918.68000000005</v>
      </c>
    </row>
    <row r="374" spans="1:7" ht="15" x14ac:dyDescent="0.25">
      <c r="A374" s="167" t="str">
        <f t="shared" si="5"/>
        <v>5135003571</v>
      </c>
      <c r="B374" s="182" t="str">
        <f>+'004'!M373</f>
        <v xml:space="preserve">      5135003571  INST, REP Y MANTTO M</v>
      </c>
      <c r="C374" s="183">
        <f>+'004'!N373</f>
        <v>2997527.59</v>
      </c>
      <c r="D374" s="183">
        <f>+'004'!O373</f>
        <v>1083618.8999999999</v>
      </c>
      <c r="E374" s="183">
        <f>+'004'!P373</f>
        <v>-5343.9</v>
      </c>
      <c r="F374" s="183">
        <f>+'004'!Q373</f>
        <v>4075802.59</v>
      </c>
      <c r="G374" s="183">
        <f>+'004'!R373</f>
        <v>1078275</v>
      </c>
    </row>
    <row r="375" spans="1:7" ht="15" x14ac:dyDescent="0.25">
      <c r="A375" s="167" t="str">
        <f t="shared" si="5"/>
        <v>5135003581</v>
      </c>
      <c r="B375" s="182" t="str">
        <f>+'004'!M374</f>
        <v xml:space="preserve">      5135003581  SERVICIOS DE LIMPIEZ</v>
      </c>
      <c r="C375" s="183">
        <f>+'004'!N374</f>
        <v>10035738.189999999</v>
      </c>
      <c r="D375" s="183">
        <f>+'004'!O374</f>
        <v>2223260.1</v>
      </c>
      <c r="E375" s="183">
        <f>+'004'!P374</f>
        <v>0</v>
      </c>
      <c r="F375" s="183">
        <f>+'004'!Q374</f>
        <v>12258998.289999999</v>
      </c>
      <c r="G375" s="183">
        <f>+'004'!R374</f>
        <v>2223260.1</v>
      </c>
    </row>
    <row r="376" spans="1:7" ht="15" x14ac:dyDescent="0.25">
      <c r="A376" s="167" t="str">
        <f t="shared" si="5"/>
        <v>5135003591</v>
      </c>
      <c r="B376" s="182" t="str">
        <f>+'004'!M375</f>
        <v xml:space="preserve">      5135003591  SERVICIOS DE JARDINE</v>
      </c>
      <c r="C376" s="183">
        <f>+'004'!N375</f>
        <v>570647.05000000005</v>
      </c>
      <c r="D376" s="183">
        <f>+'004'!O375</f>
        <v>240477.97</v>
      </c>
      <c r="E376" s="183">
        <f>+'004'!P375</f>
        <v>0</v>
      </c>
      <c r="F376" s="183">
        <f>+'004'!Q375</f>
        <v>811125.02</v>
      </c>
      <c r="G376" s="183">
        <f>+'004'!R375</f>
        <v>240477.97</v>
      </c>
    </row>
    <row r="377" spans="1:7" ht="15" x14ac:dyDescent="0.25">
      <c r="A377" s="167" t="str">
        <f t="shared" si="5"/>
        <v>5136</v>
      </c>
      <c r="B377" s="182" t="str">
        <f>+'004'!M376</f>
        <v>*     5136     Serv. de Comunicación Social</v>
      </c>
      <c r="C377" s="183">
        <f>+'004'!N376</f>
        <v>5801110.8499999996</v>
      </c>
      <c r="D377" s="183">
        <f>+'004'!O376</f>
        <v>3401946.89</v>
      </c>
      <c r="E377" s="183">
        <f>+'004'!P376</f>
        <v>-638444.69999999995</v>
      </c>
      <c r="F377" s="183">
        <f>+'004'!Q376</f>
        <v>8564613.0399999991</v>
      </c>
      <c r="G377" s="183">
        <f>+'004'!R376</f>
        <v>2763502.19</v>
      </c>
    </row>
    <row r="378" spans="1:7" ht="15" x14ac:dyDescent="0.25">
      <c r="A378" s="167" t="str">
        <f t="shared" si="5"/>
        <v>5136003611</v>
      </c>
      <c r="B378" s="182" t="str">
        <f>+'004'!M377</f>
        <v xml:space="preserve">      5136003611  DIFUSION POR RADIO,</v>
      </c>
      <c r="C378" s="183">
        <f>+'004'!N377</f>
        <v>5801110.8499999996</v>
      </c>
      <c r="D378" s="183">
        <f>+'004'!O377</f>
        <v>3401946.89</v>
      </c>
      <c r="E378" s="183">
        <f>+'004'!P377</f>
        <v>-638444.69999999995</v>
      </c>
      <c r="F378" s="183">
        <f>+'004'!Q377</f>
        <v>8564613.0399999991</v>
      </c>
      <c r="G378" s="183">
        <f>+'004'!R377</f>
        <v>2763502.19</v>
      </c>
    </row>
    <row r="379" spans="1:7" ht="15" x14ac:dyDescent="0.25">
      <c r="A379" s="167" t="str">
        <f t="shared" si="5"/>
        <v>5137</v>
      </c>
      <c r="B379" s="182" t="str">
        <f>+'004'!M378</f>
        <v>*     5137     Serv. de Traslado y Viáticos</v>
      </c>
      <c r="C379" s="183">
        <f>+'004'!N378</f>
        <v>1482541.22</v>
      </c>
      <c r="D379" s="183">
        <f>+'004'!O378</f>
        <v>108419.59</v>
      </c>
      <c r="E379" s="183">
        <f>+'004'!P378</f>
        <v>-5</v>
      </c>
      <c r="F379" s="183">
        <f>+'004'!Q378</f>
        <v>1590955.81</v>
      </c>
      <c r="G379" s="183">
        <f>+'004'!R378</f>
        <v>108414.59</v>
      </c>
    </row>
    <row r="380" spans="1:7" ht="15" x14ac:dyDescent="0.25">
      <c r="A380" s="167" t="str">
        <f t="shared" si="5"/>
        <v>5137003711</v>
      </c>
      <c r="B380" s="182" t="str">
        <f>+'004'!M379</f>
        <v xml:space="preserve">      5137003711  PASAJES AEREOS</v>
      </c>
      <c r="C380" s="183">
        <f>+'004'!N379</f>
        <v>320993.8</v>
      </c>
      <c r="D380" s="183">
        <f>+'004'!O379</f>
        <v>15613</v>
      </c>
      <c r="E380" s="183">
        <f>+'004'!P379</f>
        <v>0</v>
      </c>
      <c r="F380" s="183">
        <f>+'004'!Q379</f>
        <v>336606.8</v>
      </c>
      <c r="G380" s="183">
        <f>+'004'!R379</f>
        <v>15613</v>
      </c>
    </row>
    <row r="381" spans="1:7" ht="15" x14ac:dyDescent="0.25">
      <c r="A381" s="167" t="str">
        <f t="shared" si="5"/>
        <v>5137003721</v>
      </c>
      <c r="B381" s="182" t="str">
        <f>+'004'!M380</f>
        <v xml:space="preserve">      5137003721  PASAJES TERRESTRES</v>
      </c>
      <c r="C381" s="183">
        <f>+'004'!N380</f>
        <v>646566.79</v>
      </c>
      <c r="D381" s="183">
        <f>+'004'!O380</f>
        <v>59017.49</v>
      </c>
      <c r="E381" s="183">
        <f>+'004'!P380</f>
        <v>-5</v>
      </c>
      <c r="F381" s="183">
        <f>+'004'!Q380</f>
        <v>705579.28</v>
      </c>
      <c r="G381" s="183">
        <f>+'004'!R380</f>
        <v>59012.49</v>
      </c>
    </row>
    <row r="382" spans="1:7" ht="15" x14ac:dyDescent="0.25">
      <c r="A382" s="167" t="str">
        <f t="shared" si="5"/>
        <v>5137003751</v>
      </c>
      <c r="B382" s="182" t="str">
        <f>+'004'!M381</f>
        <v xml:space="preserve">      5137003751  VIATICOS EN EL PAIS.</v>
      </c>
      <c r="C382" s="183">
        <f>+'004'!N381</f>
        <v>514980.63</v>
      </c>
      <c r="D382" s="183">
        <f>+'004'!O381</f>
        <v>33789.1</v>
      </c>
      <c r="E382" s="183">
        <f>+'004'!P381</f>
        <v>0</v>
      </c>
      <c r="F382" s="183">
        <f>+'004'!Q381</f>
        <v>548769.73</v>
      </c>
      <c r="G382" s="183">
        <f>+'004'!R381</f>
        <v>33789.1</v>
      </c>
    </row>
    <row r="383" spans="1:7" ht="15" x14ac:dyDescent="0.25">
      <c r="A383" s="167" t="str">
        <f t="shared" si="5"/>
        <v>5138</v>
      </c>
      <c r="B383" s="182" t="str">
        <f>+'004'!M382</f>
        <v>*     5138     Servicios Oficiales</v>
      </c>
      <c r="C383" s="183">
        <f>+'004'!N382</f>
        <v>2863925.07</v>
      </c>
      <c r="D383" s="183">
        <f>+'004'!O382</f>
        <v>13075625.68</v>
      </c>
      <c r="E383" s="183">
        <f>+'004'!P382</f>
        <v>-81145.13</v>
      </c>
      <c r="F383" s="183">
        <f>+'004'!Q382</f>
        <v>15858405.619999999</v>
      </c>
      <c r="G383" s="183">
        <f>+'004'!R382</f>
        <v>12994480.550000001</v>
      </c>
    </row>
    <row r="384" spans="1:7" ht="15" x14ac:dyDescent="0.25">
      <c r="A384" s="167" t="str">
        <f t="shared" si="5"/>
        <v>5138003811</v>
      </c>
      <c r="B384" s="182" t="str">
        <f>+'004'!M383</f>
        <v xml:space="preserve">      5138003811  GASTOS DE CEREMONIAL.</v>
      </c>
      <c r="C384" s="183">
        <f>+'004'!N383</f>
        <v>7840.78</v>
      </c>
      <c r="D384" s="183">
        <f>+'004'!O383</f>
        <v>0</v>
      </c>
      <c r="E384" s="183">
        <f>+'004'!P383</f>
        <v>0</v>
      </c>
      <c r="F384" s="183">
        <f>+'004'!Q383</f>
        <v>7840.78</v>
      </c>
      <c r="G384" s="183">
        <f>+'004'!R383</f>
        <v>0</v>
      </c>
    </row>
    <row r="385" spans="1:7" ht="15" x14ac:dyDescent="0.25">
      <c r="A385" s="167" t="str">
        <f t="shared" si="5"/>
        <v>5138003821</v>
      </c>
      <c r="B385" s="182" t="str">
        <f>+'004'!M384</f>
        <v xml:space="preserve">      5138003821  GASTO SOCIAL</v>
      </c>
      <c r="C385" s="183">
        <f>+'004'!N384</f>
        <v>1812402.38</v>
      </c>
      <c r="D385" s="183">
        <f>+'004'!O384</f>
        <v>13004192.939999999</v>
      </c>
      <c r="E385" s="183">
        <f>+'004'!P384</f>
        <v>-78391.009999999995</v>
      </c>
      <c r="F385" s="183">
        <f>+'004'!Q384</f>
        <v>14738204.310000001</v>
      </c>
      <c r="G385" s="183">
        <f>+'004'!R384</f>
        <v>12925801.93</v>
      </c>
    </row>
    <row r="386" spans="1:7" ht="15" x14ac:dyDescent="0.25">
      <c r="A386" s="167" t="str">
        <f t="shared" si="5"/>
        <v>5138003831</v>
      </c>
      <c r="B386" s="182" t="str">
        <f>+'004'!M385</f>
        <v xml:space="preserve">      5138003831  CONGRESOS Y CONVENCIONES.</v>
      </c>
      <c r="C386" s="183">
        <f>+'004'!N385</f>
        <v>565357.1</v>
      </c>
      <c r="D386" s="183">
        <f>+'004'!O385</f>
        <v>0</v>
      </c>
      <c r="E386" s="183">
        <f>+'004'!P385</f>
        <v>0</v>
      </c>
      <c r="F386" s="183">
        <f>+'004'!Q385</f>
        <v>565357.1</v>
      </c>
      <c r="G386" s="183">
        <f>+'004'!R385</f>
        <v>0</v>
      </c>
    </row>
    <row r="387" spans="1:7" ht="15" x14ac:dyDescent="0.25">
      <c r="A387" s="167" t="str">
        <f t="shared" ref="A387:A395" si="6">IF(LEFT(B387,1)=" ",MID(B387,7,10),MID(B387,7,4))</f>
        <v>5138003851</v>
      </c>
      <c r="B387" s="182" t="str">
        <f>+'004'!M386</f>
        <v xml:space="preserve">      5138003851  GASTOS DE REPRESENTACION.</v>
      </c>
      <c r="C387" s="183">
        <f>+'004'!N386</f>
        <v>397130.43</v>
      </c>
      <c r="D387" s="183">
        <f>+'004'!O386</f>
        <v>0</v>
      </c>
      <c r="E387" s="183">
        <f>+'004'!P386</f>
        <v>0</v>
      </c>
      <c r="F387" s="183">
        <f>+'004'!Q386</f>
        <v>397130.43</v>
      </c>
      <c r="G387" s="183">
        <f>+'004'!R386</f>
        <v>0</v>
      </c>
    </row>
    <row r="388" spans="1:7" ht="15" x14ac:dyDescent="0.25">
      <c r="A388" s="167" t="str">
        <f t="shared" si="6"/>
        <v>5138003852</v>
      </c>
      <c r="B388" s="182" t="str">
        <f>+'004'!M387</f>
        <v xml:space="preserve">      5138003852  GASTOS DE OFICINA</v>
      </c>
      <c r="C388" s="183">
        <f>+'004'!N387</f>
        <v>81194.38</v>
      </c>
      <c r="D388" s="183">
        <f>+'004'!O387</f>
        <v>71432.740000000005</v>
      </c>
      <c r="E388" s="183">
        <f>+'004'!P387</f>
        <v>-2754.12</v>
      </c>
      <c r="F388" s="183">
        <f>+'004'!Q387</f>
        <v>149873</v>
      </c>
      <c r="G388" s="183">
        <f>+'004'!R387</f>
        <v>68678.62</v>
      </c>
    </row>
    <row r="389" spans="1:7" ht="15" x14ac:dyDescent="0.25">
      <c r="A389" s="167" t="str">
        <f t="shared" si="6"/>
        <v>5139</v>
      </c>
      <c r="B389" s="182" t="str">
        <f>+'004'!M388</f>
        <v>*     5139     Otros Servicios Generales</v>
      </c>
      <c r="C389" s="183">
        <f>+'004'!N388</f>
        <v>15908250.85</v>
      </c>
      <c r="D389" s="183">
        <f>+'004'!O388</f>
        <v>4565523.09</v>
      </c>
      <c r="E389" s="183">
        <f>+'004'!P388</f>
        <v>-2757.36</v>
      </c>
      <c r="F389" s="183">
        <f>+'004'!Q388</f>
        <v>20471016.579999998</v>
      </c>
      <c r="G389" s="183">
        <f>+'004'!R388</f>
        <v>4562765.7300000004</v>
      </c>
    </row>
    <row r="390" spans="1:7" ht="15" x14ac:dyDescent="0.25">
      <c r="A390" s="167" t="str">
        <f t="shared" si="6"/>
        <v>5139003921</v>
      </c>
      <c r="B390" s="182" t="str">
        <f>+'004'!M389</f>
        <v xml:space="preserve">      5139003921  IMPUESTOS Y DERECHOS</v>
      </c>
      <c r="C390" s="183">
        <f>+'004'!N389</f>
        <v>53809.64</v>
      </c>
      <c r="D390" s="183">
        <f>+'004'!O389</f>
        <v>140</v>
      </c>
      <c r="E390" s="183">
        <f>+'004'!P389</f>
        <v>0</v>
      </c>
      <c r="F390" s="183">
        <f>+'004'!Q389</f>
        <v>53949.64</v>
      </c>
      <c r="G390" s="183">
        <f>+'004'!R389</f>
        <v>140</v>
      </c>
    </row>
    <row r="391" spans="1:7" ht="15" x14ac:dyDescent="0.25">
      <c r="A391" s="167" t="str">
        <f t="shared" si="6"/>
        <v>5139003941</v>
      </c>
      <c r="B391" s="182" t="str">
        <f>+'004'!M390</f>
        <v xml:space="preserve">      5139003941  SENTENCIAS Y RESOLUC</v>
      </c>
      <c r="C391" s="183">
        <f>+'004'!N390</f>
        <v>19823.099999999999</v>
      </c>
      <c r="D391" s="183">
        <f>+'004'!O390</f>
        <v>0</v>
      </c>
      <c r="E391" s="183">
        <f>+'004'!P390</f>
        <v>0</v>
      </c>
      <c r="F391" s="183">
        <f>+'004'!Q390</f>
        <v>19823.099999999999</v>
      </c>
      <c r="G391" s="183">
        <f>+'004'!R390</f>
        <v>0</v>
      </c>
    </row>
    <row r="392" spans="1:7" ht="15" x14ac:dyDescent="0.25">
      <c r="A392" s="167" t="str">
        <f t="shared" si="6"/>
        <v>5139003942</v>
      </c>
      <c r="B392" s="182" t="str">
        <f>+'004'!M391</f>
        <v xml:space="preserve">      5139003942  DEVOLUCION DE MULTAS</v>
      </c>
      <c r="C392" s="183">
        <f>+'004'!N391</f>
        <v>341.4</v>
      </c>
      <c r="D392" s="183">
        <f>+'004'!O391</f>
        <v>0</v>
      </c>
      <c r="E392" s="183">
        <f>+'004'!P391</f>
        <v>0</v>
      </c>
      <c r="F392" s="183">
        <f>+'004'!Q391</f>
        <v>341.4</v>
      </c>
      <c r="G392" s="183">
        <f>+'004'!R391</f>
        <v>0</v>
      </c>
    </row>
    <row r="393" spans="1:7" ht="15" x14ac:dyDescent="0.25">
      <c r="A393" s="167" t="str">
        <f t="shared" si="6"/>
        <v>5139003961</v>
      </c>
      <c r="B393" s="182" t="str">
        <f>+'004'!M392</f>
        <v xml:space="preserve">      5139003961  OTROS GASTOS POR RES</v>
      </c>
      <c r="C393" s="183">
        <f>+'004'!N392</f>
        <v>0</v>
      </c>
      <c r="D393" s="183">
        <f>+'004'!O392</f>
        <v>6449.6</v>
      </c>
      <c r="E393" s="183">
        <f>+'004'!P392</f>
        <v>0</v>
      </c>
      <c r="F393" s="183">
        <f>+'004'!Q392</f>
        <v>6449.6</v>
      </c>
      <c r="G393" s="183">
        <f>+'004'!R392</f>
        <v>6449.6</v>
      </c>
    </row>
    <row r="394" spans="1:7" ht="15" x14ac:dyDescent="0.25">
      <c r="A394" s="167" t="str">
        <f t="shared" si="6"/>
        <v>5139003981</v>
      </c>
      <c r="B394" s="182" t="str">
        <f>+'004'!M393</f>
        <v xml:space="preserve">      5139003981  IMPUESTO SOBRE NOMIN</v>
      </c>
      <c r="C394" s="183">
        <f>+'004'!N393</f>
        <v>15834276.710000001</v>
      </c>
      <c r="D394" s="183">
        <f>+'004'!O393</f>
        <v>4558933.49</v>
      </c>
      <c r="E394" s="183">
        <f>+'004'!P393</f>
        <v>-2757.36</v>
      </c>
      <c r="F394" s="183">
        <f>+'004'!Q393</f>
        <v>20390452.84</v>
      </c>
      <c r="G394" s="183">
        <f>+'004'!R393</f>
        <v>4556176.13</v>
      </c>
    </row>
    <row r="395" spans="1:7" ht="15" x14ac:dyDescent="0.25">
      <c r="A395" s="167" t="str">
        <f t="shared" si="6"/>
        <v>5200</v>
      </c>
      <c r="B395" s="182" t="str">
        <f>+'004'!M394</f>
        <v>***   5200     Transferencias, Asig., Sub.</v>
      </c>
      <c r="C395" s="183">
        <f>+'004'!N394</f>
        <v>3969171.81</v>
      </c>
      <c r="D395" s="183">
        <f>+'004'!O394</f>
        <v>285373.8</v>
      </c>
      <c r="E395" s="183">
        <f>+'004'!P394</f>
        <v>0</v>
      </c>
      <c r="F395" s="183">
        <f>+'004'!Q394</f>
        <v>4254545.6100000003</v>
      </c>
      <c r="G395" s="183">
        <f>+'004'!R394</f>
        <v>285373.8</v>
      </c>
    </row>
    <row r="396" spans="1:7" ht="15" x14ac:dyDescent="0.25">
      <c r="A396" s="167" t="str">
        <f t="shared" ref="A396:A412" si="7">IF(LEFT(B396,1)=" ",MID(B396,7,10),MID(B396,7,4))</f>
        <v>5240</v>
      </c>
      <c r="B396" s="182" t="str">
        <f>+'004'!M395</f>
        <v>**    5240     Ayudas Sociales</v>
      </c>
      <c r="C396" s="183">
        <f>+'004'!N395</f>
        <v>3000</v>
      </c>
      <c r="D396" s="183">
        <f>+'004'!O395</f>
        <v>0</v>
      </c>
      <c r="E396" s="183">
        <f>+'004'!P395</f>
        <v>0</v>
      </c>
      <c r="F396" s="183">
        <f>+'004'!Q395</f>
        <v>3000</v>
      </c>
      <c r="G396" s="183">
        <f>+'004'!R395</f>
        <v>0</v>
      </c>
    </row>
    <row r="397" spans="1:7" ht="15" x14ac:dyDescent="0.25">
      <c r="A397" s="167" t="str">
        <f t="shared" si="7"/>
        <v>5241</v>
      </c>
      <c r="B397" s="182" t="str">
        <f>+'004'!M396</f>
        <v>*     5241     Ayudas Sociales a Personas</v>
      </c>
      <c r="C397" s="183">
        <f>+'004'!N396</f>
        <v>3000</v>
      </c>
      <c r="D397" s="183">
        <f>+'004'!O396</f>
        <v>0</v>
      </c>
      <c r="E397" s="183">
        <f>+'004'!P396</f>
        <v>0</v>
      </c>
      <c r="F397" s="183">
        <f>+'004'!Q396</f>
        <v>3000</v>
      </c>
      <c r="G397" s="183">
        <f>+'004'!R396</f>
        <v>0</v>
      </c>
    </row>
    <row r="398" spans="1:7" ht="15" x14ac:dyDescent="0.25">
      <c r="A398" s="167" t="str">
        <f t="shared" si="7"/>
        <v>5241004451</v>
      </c>
      <c r="B398" s="182" t="str">
        <f>+'004'!M397</f>
        <v xml:space="preserve">      5241004451  AYUDAS SOCIALES A IN</v>
      </c>
      <c r="C398" s="183">
        <f>+'004'!N397</f>
        <v>3000</v>
      </c>
      <c r="D398" s="183">
        <f>+'004'!O397</f>
        <v>0</v>
      </c>
      <c r="E398" s="183">
        <f>+'004'!P397</f>
        <v>0</v>
      </c>
      <c r="F398" s="183">
        <f>+'004'!Q397</f>
        <v>3000</v>
      </c>
      <c r="G398" s="183">
        <f>+'004'!R397</f>
        <v>0</v>
      </c>
    </row>
    <row r="399" spans="1:7" ht="15" x14ac:dyDescent="0.25">
      <c r="A399" s="167" t="str">
        <f t="shared" si="7"/>
        <v>5250</v>
      </c>
      <c r="B399" s="182" t="str">
        <f>+'004'!M398</f>
        <v>**    5250     Pensiones y Jubilaciones</v>
      </c>
      <c r="C399" s="183">
        <f>+'004'!N398</f>
        <v>3966171.81</v>
      </c>
      <c r="D399" s="183">
        <f>+'004'!O398</f>
        <v>285373.8</v>
      </c>
      <c r="E399" s="183">
        <f>+'004'!P398</f>
        <v>0</v>
      </c>
      <c r="F399" s="183">
        <f>+'004'!Q398</f>
        <v>4251545.6100000003</v>
      </c>
      <c r="G399" s="183">
        <f>+'004'!R398</f>
        <v>285373.8</v>
      </c>
    </row>
    <row r="400" spans="1:7" ht="15" x14ac:dyDescent="0.25">
      <c r="A400" s="167" t="str">
        <f t="shared" si="7"/>
        <v>5251</v>
      </c>
      <c r="B400" s="182" t="str">
        <f>+'004'!M399</f>
        <v>*     5251     Pensiones</v>
      </c>
      <c r="C400" s="183">
        <f>+'004'!N399</f>
        <v>3966171.81</v>
      </c>
      <c r="D400" s="183">
        <f>+'004'!O399</f>
        <v>285373.8</v>
      </c>
      <c r="E400" s="183">
        <f>+'004'!P399</f>
        <v>0</v>
      </c>
      <c r="F400" s="183">
        <f>+'004'!Q399</f>
        <v>4251545.6100000003</v>
      </c>
      <c r="G400" s="183">
        <f>+'004'!R399</f>
        <v>285373.8</v>
      </c>
    </row>
    <row r="401" spans="1:7" ht="15" x14ac:dyDescent="0.25">
      <c r="A401" s="167" t="str">
        <f t="shared" si="7"/>
        <v>5251004511</v>
      </c>
      <c r="B401" s="182" t="str">
        <f>+'004'!M400</f>
        <v xml:space="preserve">      5251004511  PENSIONES</v>
      </c>
      <c r="C401" s="183">
        <f>+'004'!N400</f>
        <v>3966171.81</v>
      </c>
      <c r="D401" s="183">
        <f>+'004'!O400</f>
        <v>285373.8</v>
      </c>
      <c r="E401" s="183">
        <f>+'004'!P400</f>
        <v>0</v>
      </c>
      <c r="F401" s="183">
        <f>+'004'!Q400</f>
        <v>4251545.6100000003</v>
      </c>
      <c r="G401" s="183">
        <f>+'004'!R400</f>
        <v>285373.8</v>
      </c>
    </row>
    <row r="402" spans="1:7" ht="15" x14ac:dyDescent="0.25">
      <c r="A402" s="167" t="str">
        <f t="shared" si="7"/>
        <v>5500</v>
      </c>
      <c r="B402" s="182" t="str">
        <f>+'004'!M401</f>
        <v>***   5500     Otros Gastos y Pérdidas</v>
      </c>
      <c r="C402" s="183">
        <f>+'004'!N401</f>
        <v>102935061.64</v>
      </c>
      <c r="D402" s="183">
        <f>+'004'!O401</f>
        <v>9619282.6600000001</v>
      </c>
      <c r="E402" s="183">
        <f>+'004'!P401</f>
        <v>-35970.42</v>
      </c>
      <c r="F402" s="183">
        <f>+'004'!Q401</f>
        <v>112518373.88</v>
      </c>
      <c r="G402" s="183">
        <f>+'004'!R401</f>
        <v>9583312.2400000002</v>
      </c>
    </row>
    <row r="403" spans="1:7" ht="15" x14ac:dyDescent="0.25">
      <c r="A403" s="167" t="str">
        <f t="shared" si="7"/>
        <v>5510</v>
      </c>
      <c r="B403" s="182" t="str">
        <f>+'004'!M402</f>
        <v>**    5510     Estimaciones, Deprec., Det.</v>
      </c>
      <c r="C403" s="183">
        <f>+'004'!N402</f>
        <v>102597151.34999999</v>
      </c>
      <c r="D403" s="183">
        <f>+'004'!O402</f>
        <v>9582985.1999999993</v>
      </c>
      <c r="E403" s="183">
        <f>+'004'!P402</f>
        <v>0</v>
      </c>
      <c r="F403" s="183">
        <f>+'004'!Q402</f>
        <v>112180136.55</v>
      </c>
      <c r="G403" s="183">
        <f>+'004'!R402</f>
        <v>9582985.1999999993</v>
      </c>
    </row>
    <row r="404" spans="1:7" ht="15" x14ac:dyDescent="0.25">
      <c r="A404" s="167" t="str">
        <f t="shared" si="7"/>
        <v>5513</v>
      </c>
      <c r="B404" s="182" t="str">
        <f>+'004'!M403</f>
        <v>*     5513     Dep. de Bienes Inmuebles</v>
      </c>
      <c r="C404" s="183">
        <f>+'004'!N403</f>
        <v>49636378.609999999</v>
      </c>
      <c r="D404" s="183">
        <f>+'004'!O403</f>
        <v>4542352.5199999996</v>
      </c>
      <c r="E404" s="183">
        <f>+'004'!P403</f>
        <v>0</v>
      </c>
      <c r="F404" s="183">
        <f>+'004'!Q403</f>
        <v>54178731.130000003</v>
      </c>
      <c r="G404" s="183">
        <f>+'004'!R403</f>
        <v>4542352.5199999996</v>
      </c>
    </row>
    <row r="405" spans="1:7" ht="15" x14ac:dyDescent="0.25">
      <c r="A405" s="167" t="str">
        <f t="shared" si="7"/>
        <v>5513005831</v>
      </c>
      <c r="B405" s="182" t="str">
        <f>+'004'!M404</f>
        <v xml:space="preserve">      5513005831  EDIFICIOS E INSTALACIONES</v>
      </c>
      <c r="C405" s="183">
        <f>+'004'!N404</f>
        <v>49636378.609999999</v>
      </c>
      <c r="D405" s="183">
        <f>+'004'!O404</f>
        <v>4542352.5199999996</v>
      </c>
      <c r="E405" s="183">
        <f>+'004'!P404</f>
        <v>0</v>
      </c>
      <c r="F405" s="183">
        <f>+'004'!Q404</f>
        <v>54178731.130000003</v>
      </c>
      <c r="G405" s="183">
        <f>+'004'!R404</f>
        <v>4542352.5199999996</v>
      </c>
    </row>
    <row r="406" spans="1:7" ht="15" x14ac:dyDescent="0.25">
      <c r="A406" s="167" t="str">
        <f t="shared" si="7"/>
        <v>5515</v>
      </c>
      <c r="B406" s="182" t="str">
        <f>+'004'!M405</f>
        <v>*     5515     Dep. de Bienes Muebles</v>
      </c>
      <c r="C406" s="183">
        <f>+'004'!N405</f>
        <v>51604445.130000003</v>
      </c>
      <c r="D406" s="183">
        <f>+'004'!O405</f>
        <v>4939214.79</v>
      </c>
      <c r="E406" s="183">
        <f>+'004'!P405</f>
        <v>0</v>
      </c>
      <c r="F406" s="183">
        <f>+'004'!Q405</f>
        <v>56543659.920000002</v>
      </c>
      <c r="G406" s="183">
        <f>+'004'!R405</f>
        <v>4939214.79</v>
      </c>
    </row>
    <row r="407" spans="1:7" ht="15" x14ac:dyDescent="0.25">
      <c r="A407" s="167" t="str">
        <f t="shared" si="7"/>
        <v>5515005111</v>
      </c>
      <c r="B407" s="182" t="str">
        <f>+'004'!M406</f>
        <v xml:space="preserve">      5515005111  MUEBLES DE OFICINA Y</v>
      </c>
      <c r="C407" s="183">
        <f>+'004'!N406</f>
        <v>9081776.5500000007</v>
      </c>
      <c r="D407" s="183">
        <f>+'004'!O406</f>
        <v>899581.97</v>
      </c>
      <c r="E407" s="183">
        <f>+'004'!P406</f>
        <v>0</v>
      </c>
      <c r="F407" s="183">
        <f>+'004'!Q406</f>
        <v>9981358.5199999996</v>
      </c>
      <c r="G407" s="183">
        <f>+'004'!R406</f>
        <v>899581.97</v>
      </c>
    </row>
    <row r="408" spans="1:7" ht="15" x14ac:dyDescent="0.25">
      <c r="A408" s="167" t="str">
        <f t="shared" si="7"/>
        <v>5515005151</v>
      </c>
      <c r="B408" s="182" t="str">
        <f>+'004'!M407</f>
        <v xml:space="preserve">      5515005151  EQUIPO DE COMPUTO Y</v>
      </c>
      <c r="C408" s="183">
        <f>+'004'!N407</f>
        <v>13454502.859999999</v>
      </c>
      <c r="D408" s="183">
        <f>+'004'!O407</f>
        <v>1200215.3</v>
      </c>
      <c r="E408" s="183">
        <f>+'004'!P407</f>
        <v>0</v>
      </c>
      <c r="F408" s="183">
        <f>+'004'!Q407</f>
        <v>14654718.16</v>
      </c>
      <c r="G408" s="183">
        <f>+'004'!R407</f>
        <v>1200215.3</v>
      </c>
    </row>
    <row r="409" spans="1:7" ht="15" x14ac:dyDescent="0.25">
      <c r="A409" s="167" t="str">
        <f t="shared" si="7"/>
        <v>5515005191</v>
      </c>
      <c r="B409" s="182" t="str">
        <f>+'004'!M408</f>
        <v xml:space="preserve">      5515005191  OTROS MOBILIARIOS Y</v>
      </c>
      <c r="C409" s="183">
        <f>+'004'!N408</f>
        <v>15153808.560000001</v>
      </c>
      <c r="D409" s="183">
        <f>+'004'!O408</f>
        <v>1334956.19</v>
      </c>
      <c r="E409" s="183">
        <f>+'004'!P408</f>
        <v>0</v>
      </c>
      <c r="F409" s="183">
        <f>+'004'!Q408</f>
        <v>16488764.75</v>
      </c>
      <c r="G409" s="183">
        <f>+'004'!R408</f>
        <v>1334956.19</v>
      </c>
    </row>
    <row r="410" spans="1:7" ht="15" x14ac:dyDescent="0.25">
      <c r="A410" s="167" t="str">
        <f t="shared" si="7"/>
        <v>5515005311</v>
      </c>
      <c r="B410" s="182" t="str">
        <f>+'004'!M409</f>
        <v xml:space="preserve">      5515005311  EQUIPO MEDICO</v>
      </c>
      <c r="C410" s="183">
        <f>+'004'!N409</f>
        <v>2845.58</v>
      </c>
      <c r="D410" s="183">
        <f>+'004'!O409</f>
        <v>403.92</v>
      </c>
      <c r="E410" s="183">
        <f>+'004'!P409</f>
        <v>0</v>
      </c>
      <c r="F410" s="183">
        <f>+'004'!Q409</f>
        <v>3249.5</v>
      </c>
      <c r="G410" s="183">
        <f>+'004'!R409</f>
        <v>403.92</v>
      </c>
    </row>
    <row r="411" spans="1:7" ht="15" x14ac:dyDescent="0.25">
      <c r="A411" s="167" t="str">
        <f t="shared" si="7"/>
        <v>5515005411</v>
      </c>
      <c r="B411" s="182" t="str">
        <f>+'004'!M410</f>
        <v xml:space="preserve">      5515005411  AUTOMOVILES Y CAMIONES</v>
      </c>
      <c r="C411" s="183">
        <f>+'004'!N410</f>
        <v>12864897.529999999</v>
      </c>
      <c r="D411" s="183">
        <f>+'004'!O410</f>
        <v>1393711.85</v>
      </c>
      <c r="E411" s="183">
        <f>+'004'!P410</f>
        <v>0</v>
      </c>
      <c r="F411" s="183">
        <f>+'004'!Q410</f>
        <v>14258609.380000001</v>
      </c>
      <c r="G411" s="183">
        <f>+'004'!R410</f>
        <v>1393711.85</v>
      </c>
    </row>
    <row r="412" spans="1:7" ht="15" x14ac:dyDescent="0.25">
      <c r="A412" s="167" t="str">
        <f t="shared" si="7"/>
        <v>5515005491</v>
      </c>
      <c r="B412" s="182" t="str">
        <f>+'004'!M411</f>
        <v xml:space="preserve">      5515005491  OTROS EQUIPOS DE TRANSPORTE</v>
      </c>
      <c r="C412" s="183">
        <f>+'004'!N411</f>
        <v>36372.92</v>
      </c>
      <c r="D412" s="183">
        <f>+'004'!O411</f>
        <v>7710.41</v>
      </c>
      <c r="E412" s="183">
        <f>+'004'!P411</f>
        <v>0</v>
      </c>
      <c r="F412" s="183">
        <f>+'004'!Q411</f>
        <v>44083.33</v>
      </c>
      <c r="G412" s="183">
        <f>+'004'!R411</f>
        <v>7710.41</v>
      </c>
    </row>
    <row r="413" spans="1:7" ht="15" x14ac:dyDescent="0.25">
      <c r="A413" s="167" t="str">
        <f t="shared" ref="A413:A427" si="8">IF(LEFT(B413,1)=" ",MID(B413,7,10),MID(B413,7,4))</f>
        <v>5515005641</v>
      </c>
      <c r="B413" s="182" t="str">
        <f>+'004'!M412</f>
        <v xml:space="preserve">      5515005641  SISTEMAS DE AIRE ACO</v>
      </c>
      <c r="C413" s="183">
        <f>+'004'!N412</f>
        <v>204804.24</v>
      </c>
      <c r="D413" s="183">
        <f>+'004'!O412</f>
        <v>25984.12</v>
      </c>
      <c r="E413" s="183">
        <f>+'004'!P412</f>
        <v>0</v>
      </c>
      <c r="F413" s="183">
        <f>+'004'!Q412</f>
        <v>230788.36</v>
      </c>
      <c r="G413" s="183">
        <f>+'004'!R412</f>
        <v>25984.12</v>
      </c>
    </row>
    <row r="414" spans="1:7" ht="15" x14ac:dyDescent="0.25">
      <c r="A414" s="167" t="str">
        <f t="shared" si="8"/>
        <v>5515005651</v>
      </c>
      <c r="B414" s="182" t="str">
        <f>+'004'!M413</f>
        <v xml:space="preserve">      5515005651  EQUIPO DE COMUNICACI</v>
      </c>
      <c r="C414" s="183">
        <f>+'004'!N413</f>
        <v>506630.34</v>
      </c>
      <c r="D414" s="183">
        <f>+'004'!O413</f>
        <v>49249.120000000003</v>
      </c>
      <c r="E414" s="183">
        <f>+'004'!P413</f>
        <v>0</v>
      </c>
      <c r="F414" s="183">
        <f>+'004'!Q413</f>
        <v>555879.46</v>
      </c>
      <c r="G414" s="183">
        <f>+'004'!R413</f>
        <v>49249.120000000003</v>
      </c>
    </row>
    <row r="415" spans="1:7" ht="15" x14ac:dyDescent="0.25">
      <c r="A415" s="167" t="str">
        <f t="shared" si="8"/>
        <v>5515005661</v>
      </c>
      <c r="B415" s="182" t="str">
        <f>+'004'!M414</f>
        <v xml:space="preserve">      5515005661  EQUIPO DE GENERACION</v>
      </c>
      <c r="C415" s="183">
        <f>+'004'!N414</f>
        <v>269471.26</v>
      </c>
      <c r="D415" s="183">
        <f>+'004'!O414</f>
        <v>24497.38</v>
      </c>
      <c r="E415" s="183">
        <f>+'004'!P414</f>
        <v>0</v>
      </c>
      <c r="F415" s="183">
        <f>+'004'!Q414</f>
        <v>293968.64000000001</v>
      </c>
      <c r="G415" s="183">
        <f>+'004'!R414</f>
        <v>24497.38</v>
      </c>
    </row>
    <row r="416" spans="1:7" ht="15" x14ac:dyDescent="0.25">
      <c r="A416" s="167" t="str">
        <f t="shared" si="8"/>
        <v>5515005671</v>
      </c>
      <c r="B416" s="182" t="str">
        <f>+'004'!M415</f>
        <v xml:space="preserve">      5515005671  HERRAMIENTAS Y MAQUI</v>
      </c>
      <c r="C416" s="183">
        <f>+'004'!N415</f>
        <v>29335.29</v>
      </c>
      <c r="D416" s="183">
        <f>+'004'!O415</f>
        <v>2904.53</v>
      </c>
      <c r="E416" s="183">
        <f>+'004'!P415</f>
        <v>0</v>
      </c>
      <c r="F416" s="183">
        <f>+'004'!Q415</f>
        <v>32239.82</v>
      </c>
      <c r="G416" s="183">
        <f>+'004'!R415</f>
        <v>2904.53</v>
      </c>
    </row>
    <row r="417" spans="1:7" ht="15" x14ac:dyDescent="0.25">
      <c r="A417" s="167" t="str">
        <f t="shared" si="8"/>
        <v>5517</v>
      </c>
      <c r="B417" s="182" t="str">
        <f>+'004'!M416</f>
        <v>*     5517     Am. de Activos Intangibles</v>
      </c>
      <c r="C417" s="183">
        <f>+'004'!N416</f>
        <v>1356327.61</v>
      </c>
      <c r="D417" s="183">
        <f>+'004'!O416</f>
        <v>101417.89</v>
      </c>
      <c r="E417" s="183">
        <f>+'004'!P416</f>
        <v>0</v>
      </c>
      <c r="F417" s="183">
        <f>+'004'!Q416</f>
        <v>1457745.5</v>
      </c>
      <c r="G417" s="183">
        <f>+'004'!R416</f>
        <v>101417.89</v>
      </c>
    </row>
    <row r="418" spans="1:7" ht="15" x14ac:dyDescent="0.25">
      <c r="A418" s="167" t="str">
        <f t="shared" si="8"/>
        <v>5517005971</v>
      </c>
      <c r="B418" s="182" t="str">
        <f>+'004'!M417</f>
        <v xml:space="preserve">      5517005971  LICENCIAS INFORMATIC</v>
      </c>
      <c r="C418" s="183">
        <f>+'004'!N417</f>
        <v>1356327.61</v>
      </c>
      <c r="D418" s="183">
        <f>+'004'!O417</f>
        <v>101417.89</v>
      </c>
      <c r="E418" s="183">
        <f>+'004'!P417</f>
        <v>0</v>
      </c>
      <c r="F418" s="183">
        <f>+'004'!Q417</f>
        <v>1457745.5</v>
      </c>
      <c r="G418" s="183">
        <f>+'004'!R417</f>
        <v>101417.89</v>
      </c>
    </row>
    <row r="419" spans="1:7" ht="15" x14ac:dyDescent="0.25">
      <c r="A419" s="167" t="str">
        <f t="shared" ref="A419:A422" si="9">IF(LEFT(B419,1)=" ",MID(B419,7,10),MID(B419,7,4))</f>
        <v>5590</v>
      </c>
      <c r="B419" s="182" t="str">
        <f>+'004'!M418</f>
        <v>**    5590     Otros Gastos</v>
      </c>
      <c r="C419" s="183">
        <f>+'004'!N418</f>
        <v>337910.29</v>
      </c>
      <c r="D419" s="183">
        <f>+'004'!O418</f>
        <v>36297.46</v>
      </c>
      <c r="E419" s="183">
        <f>+'004'!P418</f>
        <v>-35970.42</v>
      </c>
      <c r="F419" s="183">
        <f>+'004'!Q418</f>
        <v>338237.33</v>
      </c>
      <c r="G419" s="183">
        <f>+'004'!R418</f>
        <v>327.04000000000002</v>
      </c>
    </row>
    <row r="420" spans="1:7" ht="15" x14ac:dyDescent="0.25">
      <c r="A420" s="167" t="str">
        <f t="shared" si="9"/>
        <v>5594</v>
      </c>
      <c r="B420" s="182" t="str">
        <f>+'004'!M419</f>
        <v>*     5594 Dif. por Tipo de cambio Neg.</v>
      </c>
      <c r="C420" s="183">
        <f>+'004'!N419</f>
        <v>35970.42</v>
      </c>
      <c r="D420" s="183">
        <f>+'004'!O419</f>
        <v>36297.440000000002</v>
      </c>
      <c r="E420" s="183">
        <f>+'004'!P419</f>
        <v>-35970.42</v>
      </c>
      <c r="F420" s="183">
        <f>+'004'!Q419</f>
        <v>36297.440000000002</v>
      </c>
      <c r="G420" s="183">
        <f>+'004'!R419</f>
        <v>327.02</v>
      </c>
    </row>
    <row r="421" spans="1:7" ht="15" x14ac:dyDescent="0.25">
      <c r="A421" s="167" t="str">
        <f t="shared" si="9"/>
        <v>5594003416</v>
      </c>
      <c r="B421" s="182" t="str">
        <f>+'004'!M420</f>
        <v xml:space="preserve">      5594003416  REVALUACIÓN CAMBIARI</v>
      </c>
      <c r="C421" s="183">
        <f>+'004'!N420</f>
        <v>35970.42</v>
      </c>
      <c r="D421" s="183">
        <f>+'004'!O420</f>
        <v>36297.440000000002</v>
      </c>
      <c r="E421" s="183">
        <f>+'004'!P420</f>
        <v>-35970.42</v>
      </c>
      <c r="F421" s="183">
        <f>+'004'!Q420</f>
        <v>36297.440000000002</v>
      </c>
      <c r="G421" s="183">
        <f>+'004'!R420</f>
        <v>327.02</v>
      </c>
    </row>
    <row r="422" spans="1:7" ht="15" x14ac:dyDescent="0.25">
      <c r="A422" s="167" t="str">
        <f t="shared" si="9"/>
        <v>5599</v>
      </c>
      <c r="B422" s="182" t="str">
        <f>+'004'!M421</f>
        <v>*     5599       Otros Gastos Varios</v>
      </c>
      <c r="C422" s="183">
        <f>+'004'!N421</f>
        <v>301939.87</v>
      </c>
      <c r="D422" s="183">
        <f>+'004'!O421</f>
        <v>0.02</v>
      </c>
      <c r="E422" s="183">
        <f>+'004'!P421</f>
        <v>0</v>
      </c>
      <c r="F422" s="183">
        <f>+'004'!Q421</f>
        <v>301939.89</v>
      </c>
      <c r="G422" s="183">
        <f>+'004'!R421</f>
        <v>0.02</v>
      </c>
    </row>
    <row r="423" spans="1:7" ht="15" x14ac:dyDescent="0.25">
      <c r="A423" s="167" t="str">
        <f t="shared" si="8"/>
        <v/>
      </c>
      <c r="B423" s="182"/>
      <c r="C423" s="183"/>
      <c r="D423" s="183"/>
      <c r="E423" s="183"/>
      <c r="F423" s="183"/>
      <c r="G423" s="183"/>
    </row>
    <row r="424" spans="1:7" ht="15" x14ac:dyDescent="0.25">
      <c r="A424" s="167" t="str">
        <f t="shared" si="8"/>
        <v/>
      </c>
      <c r="B424" s="182"/>
      <c r="C424" s="183"/>
      <c r="D424" s="183"/>
      <c r="E424" s="183"/>
      <c r="F424" s="183"/>
      <c r="G424" s="183"/>
    </row>
    <row r="425" spans="1:7" ht="15" x14ac:dyDescent="0.25">
      <c r="A425" s="167" t="str">
        <f t="shared" si="8"/>
        <v/>
      </c>
      <c r="B425" s="182"/>
      <c r="C425" s="183"/>
      <c r="D425" s="183"/>
      <c r="E425" s="183"/>
      <c r="F425" s="183"/>
      <c r="G425" s="183"/>
    </row>
    <row r="426" spans="1:7" ht="15" x14ac:dyDescent="0.25">
      <c r="A426" s="167" t="str">
        <f t="shared" si="8"/>
        <v/>
      </c>
      <c r="B426" s="182"/>
      <c r="C426" s="183"/>
      <c r="D426" s="183"/>
      <c r="E426" s="183"/>
      <c r="F426" s="183"/>
      <c r="G426" s="183"/>
    </row>
    <row r="427" spans="1:7" ht="15" x14ac:dyDescent="0.25">
      <c r="A427" s="167" t="str">
        <f t="shared" si="8"/>
        <v/>
      </c>
      <c r="B427" s="182"/>
      <c r="C427" s="183"/>
      <c r="D427" s="183"/>
      <c r="E427" s="183"/>
      <c r="F427" s="183"/>
      <c r="G427" s="183"/>
    </row>
  </sheetData>
  <sheetProtection insertRows="0" deleteRows="0" autoFilter="0"/>
  <mergeCells count="1">
    <mergeCell ref="A1:G1"/>
  </mergeCells>
  <dataValidations count="7">
    <dataValidation allowBlank="1" showInputMessage="1" showErrorMessage="1" prompt="Es la diferencia entre el cargo y el abono."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dataValidation allowBlank="1" showInputMessage="1" showErrorMessage="1" prompt="Saldo final del mes."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dataValidation allowBlank="1" showInputMessage="1" showErrorMessage="1" prompt="Abonos del mes."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dataValidation allowBlank="1" showInputMessage="1" showErrorMessage="1" prompt="Cargos del mes."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ataValidation allowBlank="1" showInputMessage="1" showErrorMessage="1" prompt="Saldo inicial del mes."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dataValidation allowBlank="1" showInputMessage="1" showErrorMessage="1" prompt="Corresponde al nombre o descripción de la cuenta de acuerdo al Plan de Cuentas emitido por el CONAC."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 allowBlank="1" showInputMessage="1" showErrorMessage="1" prompt="Corresponde al número de la cuenta de acuerdo al Plan de Cuentas emitido por el CONAC (DOF 22/11/2010)."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s>
  <printOptions horizontalCentered="1"/>
  <pageMargins left="0.78740157480314965" right="0.39370078740157483" top="1.1811023622047245" bottom="0.98425196850393704" header="0" footer="0"/>
  <pageSetup scale="8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D14" sqref="D14"/>
    </sheetView>
  </sheetViews>
  <sheetFormatPr baseColWidth="10" defaultColWidth="9.28515625" defaultRowHeight="11.25" x14ac:dyDescent="0.2"/>
  <cols>
    <col min="1" max="1" width="1.42578125" style="1" customWidth="1"/>
    <col min="2" max="2" width="13.140625" style="1" customWidth="1"/>
    <col min="3" max="4" width="9.28515625" style="1" customWidth="1"/>
    <col min="5" max="5" width="18" style="1" customWidth="1"/>
    <col min="6" max="6" width="39.5703125" style="1" customWidth="1"/>
    <col min="7" max="8" width="13.140625" style="1" customWidth="1"/>
    <col min="9" max="9" width="13.140625" style="105" customWidth="1"/>
    <col min="10" max="256" width="9.28515625" style="1"/>
    <col min="257" max="257" width="1.42578125" style="1" customWidth="1"/>
    <col min="258" max="258" width="13.140625" style="1" customWidth="1"/>
    <col min="259" max="260" width="9.28515625" style="1" customWidth="1"/>
    <col min="261" max="261" width="18" style="1" customWidth="1"/>
    <col min="262" max="262" width="39.5703125" style="1" customWidth="1"/>
    <col min="263" max="265" width="13.140625" style="1" customWidth="1"/>
    <col min="266" max="512" width="9.28515625" style="1"/>
    <col min="513" max="513" width="1.42578125" style="1" customWidth="1"/>
    <col min="514" max="514" width="13.140625" style="1" customWidth="1"/>
    <col min="515" max="516" width="9.28515625" style="1" customWidth="1"/>
    <col min="517" max="517" width="18" style="1" customWidth="1"/>
    <col min="518" max="518" width="39.5703125" style="1" customWidth="1"/>
    <col min="519" max="521" width="13.140625" style="1" customWidth="1"/>
    <col min="522" max="768" width="9.28515625" style="1"/>
    <col min="769" max="769" width="1.42578125" style="1" customWidth="1"/>
    <col min="770" max="770" width="13.140625" style="1" customWidth="1"/>
    <col min="771" max="772" width="9.28515625" style="1" customWidth="1"/>
    <col min="773" max="773" width="18" style="1" customWidth="1"/>
    <col min="774" max="774" width="39.5703125" style="1" customWidth="1"/>
    <col min="775" max="777" width="13.140625" style="1" customWidth="1"/>
    <col min="778" max="1024" width="9.28515625" style="1"/>
    <col min="1025" max="1025" width="1.42578125" style="1" customWidth="1"/>
    <col min="1026" max="1026" width="13.140625" style="1" customWidth="1"/>
    <col min="1027" max="1028" width="9.28515625" style="1" customWidth="1"/>
    <col min="1029" max="1029" width="18" style="1" customWidth="1"/>
    <col min="1030" max="1030" width="39.5703125" style="1" customWidth="1"/>
    <col min="1031" max="1033" width="13.140625" style="1" customWidth="1"/>
    <col min="1034" max="1280" width="9.28515625" style="1"/>
    <col min="1281" max="1281" width="1.42578125" style="1" customWidth="1"/>
    <col min="1282" max="1282" width="13.140625" style="1" customWidth="1"/>
    <col min="1283" max="1284" width="9.28515625" style="1" customWidth="1"/>
    <col min="1285" max="1285" width="18" style="1" customWidth="1"/>
    <col min="1286" max="1286" width="39.5703125" style="1" customWidth="1"/>
    <col min="1287" max="1289" width="13.140625" style="1" customWidth="1"/>
    <col min="1290" max="1536" width="9.28515625" style="1"/>
    <col min="1537" max="1537" width="1.42578125" style="1" customWidth="1"/>
    <col min="1538" max="1538" width="13.140625" style="1" customWidth="1"/>
    <col min="1539" max="1540" width="9.28515625" style="1" customWidth="1"/>
    <col min="1541" max="1541" width="18" style="1" customWidth="1"/>
    <col min="1542" max="1542" width="39.5703125" style="1" customWidth="1"/>
    <col min="1543" max="1545" width="13.140625" style="1" customWidth="1"/>
    <col min="1546" max="1792" width="9.28515625" style="1"/>
    <col min="1793" max="1793" width="1.42578125" style="1" customWidth="1"/>
    <col min="1794" max="1794" width="13.140625" style="1" customWidth="1"/>
    <col min="1795" max="1796" width="9.28515625" style="1" customWidth="1"/>
    <col min="1797" max="1797" width="18" style="1" customWidth="1"/>
    <col min="1798" max="1798" width="39.5703125" style="1" customWidth="1"/>
    <col min="1799" max="1801" width="13.140625" style="1" customWidth="1"/>
    <col min="1802" max="2048" width="9.28515625" style="1"/>
    <col min="2049" max="2049" width="1.42578125" style="1" customWidth="1"/>
    <col min="2050" max="2050" width="13.140625" style="1" customWidth="1"/>
    <col min="2051" max="2052" width="9.28515625" style="1" customWidth="1"/>
    <col min="2053" max="2053" width="18" style="1" customWidth="1"/>
    <col min="2054" max="2054" width="39.5703125" style="1" customWidth="1"/>
    <col min="2055" max="2057" width="13.140625" style="1" customWidth="1"/>
    <col min="2058" max="2304" width="9.28515625" style="1"/>
    <col min="2305" max="2305" width="1.42578125" style="1" customWidth="1"/>
    <col min="2306" max="2306" width="13.140625" style="1" customWidth="1"/>
    <col min="2307" max="2308" width="9.28515625" style="1" customWidth="1"/>
    <col min="2309" max="2309" width="18" style="1" customWidth="1"/>
    <col min="2310" max="2310" width="39.5703125" style="1" customWidth="1"/>
    <col min="2311" max="2313" width="13.140625" style="1" customWidth="1"/>
    <col min="2314" max="2560" width="9.28515625" style="1"/>
    <col min="2561" max="2561" width="1.42578125" style="1" customWidth="1"/>
    <col min="2562" max="2562" width="13.140625" style="1" customWidth="1"/>
    <col min="2563" max="2564" width="9.28515625" style="1" customWidth="1"/>
    <col min="2565" max="2565" width="18" style="1" customWidth="1"/>
    <col min="2566" max="2566" width="39.5703125" style="1" customWidth="1"/>
    <col min="2567" max="2569" width="13.140625" style="1" customWidth="1"/>
    <col min="2570" max="2816" width="9.28515625" style="1"/>
    <col min="2817" max="2817" width="1.42578125" style="1" customWidth="1"/>
    <col min="2818" max="2818" width="13.140625" style="1" customWidth="1"/>
    <col min="2819" max="2820" width="9.28515625" style="1" customWidth="1"/>
    <col min="2821" max="2821" width="18" style="1" customWidth="1"/>
    <col min="2822" max="2822" width="39.5703125" style="1" customWidth="1"/>
    <col min="2823" max="2825" width="13.140625" style="1" customWidth="1"/>
    <col min="2826" max="3072" width="9.28515625" style="1"/>
    <col min="3073" max="3073" width="1.42578125" style="1" customWidth="1"/>
    <col min="3074" max="3074" width="13.140625" style="1" customWidth="1"/>
    <col min="3075" max="3076" width="9.28515625" style="1" customWidth="1"/>
    <col min="3077" max="3077" width="18" style="1" customWidth="1"/>
    <col min="3078" max="3078" width="39.5703125" style="1" customWidth="1"/>
    <col min="3079" max="3081" width="13.140625" style="1" customWidth="1"/>
    <col min="3082" max="3328" width="9.28515625" style="1"/>
    <col min="3329" max="3329" width="1.42578125" style="1" customWidth="1"/>
    <col min="3330" max="3330" width="13.140625" style="1" customWidth="1"/>
    <col min="3331" max="3332" width="9.28515625" style="1" customWidth="1"/>
    <col min="3333" max="3333" width="18" style="1" customWidth="1"/>
    <col min="3334" max="3334" width="39.5703125" style="1" customWidth="1"/>
    <col min="3335" max="3337" width="13.140625" style="1" customWidth="1"/>
    <col min="3338" max="3584" width="9.28515625" style="1"/>
    <col min="3585" max="3585" width="1.42578125" style="1" customWidth="1"/>
    <col min="3586" max="3586" width="13.140625" style="1" customWidth="1"/>
    <col min="3587" max="3588" width="9.28515625" style="1" customWidth="1"/>
    <col min="3589" max="3589" width="18" style="1" customWidth="1"/>
    <col min="3590" max="3590" width="39.5703125" style="1" customWidth="1"/>
    <col min="3591" max="3593" width="13.140625" style="1" customWidth="1"/>
    <col min="3594" max="3840" width="9.28515625" style="1"/>
    <col min="3841" max="3841" width="1.42578125" style="1" customWidth="1"/>
    <col min="3842" max="3842" width="13.140625" style="1" customWidth="1"/>
    <col min="3843" max="3844" width="9.28515625" style="1" customWidth="1"/>
    <col min="3845" max="3845" width="18" style="1" customWidth="1"/>
    <col min="3846" max="3846" width="39.5703125" style="1" customWidth="1"/>
    <col min="3847" max="3849" width="13.140625" style="1" customWidth="1"/>
    <col min="3850" max="4096" width="9.28515625" style="1"/>
    <col min="4097" max="4097" width="1.42578125" style="1" customWidth="1"/>
    <col min="4098" max="4098" width="13.140625" style="1" customWidth="1"/>
    <col min="4099" max="4100" width="9.28515625" style="1" customWidth="1"/>
    <col min="4101" max="4101" width="18" style="1" customWidth="1"/>
    <col min="4102" max="4102" width="39.5703125" style="1" customWidth="1"/>
    <col min="4103" max="4105" width="13.140625" style="1" customWidth="1"/>
    <col min="4106" max="4352" width="9.28515625" style="1"/>
    <col min="4353" max="4353" width="1.42578125" style="1" customWidth="1"/>
    <col min="4354" max="4354" width="13.140625" style="1" customWidth="1"/>
    <col min="4355" max="4356" width="9.28515625" style="1" customWidth="1"/>
    <col min="4357" max="4357" width="18" style="1" customWidth="1"/>
    <col min="4358" max="4358" width="39.5703125" style="1" customWidth="1"/>
    <col min="4359" max="4361" width="13.140625" style="1" customWidth="1"/>
    <col min="4362" max="4608" width="9.28515625" style="1"/>
    <col min="4609" max="4609" width="1.42578125" style="1" customWidth="1"/>
    <col min="4610" max="4610" width="13.140625" style="1" customWidth="1"/>
    <col min="4611" max="4612" width="9.28515625" style="1" customWidth="1"/>
    <col min="4613" max="4613" width="18" style="1" customWidth="1"/>
    <col min="4614" max="4614" width="39.5703125" style="1" customWidth="1"/>
    <col min="4615" max="4617" width="13.140625" style="1" customWidth="1"/>
    <col min="4618" max="4864" width="9.28515625" style="1"/>
    <col min="4865" max="4865" width="1.42578125" style="1" customWidth="1"/>
    <col min="4866" max="4866" width="13.140625" style="1" customWidth="1"/>
    <col min="4867" max="4868" width="9.28515625" style="1" customWidth="1"/>
    <col min="4869" max="4869" width="18" style="1" customWidth="1"/>
    <col min="4870" max="4870" width="39.5703125" style="1" customWidth="1"/>
    <col min="4871" max="4873" width="13.140625" style="1" customWidth="1"/>
    <col min="4874" max="5120" width="9.28515625" style="1"/>
    <col min="5121" max="5121" width="1.42578125" style="1" customWidth="1"/>
    <col min="5122" max="5122" width="13.140625" style="1" customWidth="1"/>
    <col min="5123" max="5124" width="9.28515625" style="1" customWidth="1"/>
    <col min="5125" max="5125" width="18" style="1" customWidth="1"/>
    <col min="5126" max="5126" width="39.5703125" style="1" customWidth="1"/>
    <col min="5127" max="5129" width="13.140625" style="1" customWidth="1"/>
    <col min="5130" max="5376" width="9.28515625" style="1"/>
    <col min="5377" max="5377" width="1.42578125" style="1" customWidth="1"/>
    <col min="5378" max="5378" width="13.140625" style="1" customWidth="1"/>
    <col min="5379" max="5380" width="9.28515625" style="1" customWidth="1"/>
    <col min="5381" max="5381" width="18" style="1" customWidth="1"/>
    <col min="5382" max="5382" width="39.5703125" style="1" customWidth="1"/>
    <col min="5383" max="5385" width="13.140625" style="1" customWidth="1"/>
    <col min="5386" max="5632" width="9.28515625" style="1"/>
    <col min="5633" max="5633" width="1.42578125" style="1" customWidth="1"/>
    <col min="5634" max="5634" width="13.140625" style="1" customWidth="1"/>
    <col min="5635" max="5636" width="9.28515625" style="1" customWidth="1"/>
    <col min="5637" max="5637" width="18" style="1" customWidth="1"/>
    <col min="5638" max="5638" width="39.5703125" style="1" customWidth="1"/>
    <col min="5639" max="5641" width="13.140625" style="1" customWidth="1"/>
    <col min="5642" max="5888" width="9.28515625" style="1"/>
    <col min="5889" max="5889" width="1.42578125" style="1" customWidth="1"/>
    <col min="5890" max="5890" width="13.140625" style="1" customWidth="1"/>
    <col min="5891" max="5892" width="9.28515625" style="1" customWidth="1"/>
    <col min="5893" max="5893" width="18" style="1" customWidth="1"/>
    <col min="5894" max="5894" width="39.5703125" style="1" customWidth="1"/>
    <col min="5895" max="5897" width="13.140625" style="1" customWidth="1"/>
    <col min="5898" max="6144" width="9.28515625" style="1"/>
    <col min="6145" max="6145" width="1.42578125" style="1" customWidth="1"/>
    <col min="6146" max="6146" width="13.140625" style="1" customWidth="1"/>
    <col min="6147" max="6148" width="9.28515625" style="1" customWidth="1"/>
    <col min="6149" max="6149" width="18" style="1" customWidth="1"/>
    <col min="6150" max="6150" width="39.5703125" style="1" customWidth="1"/>
    <col min="6151" max="6153" width="13.140625" style="1" customWidth="1"/>
    <col min="6154" max="6400" width="9.28515625" style="1"/>
    <col min="6401" max="6401" width="1.42578125" style="1" customWidth="1"/>
    <col min="6402" max="6402" width="13.140625" style="1" customWidth="1"/>
    <col min="6403" max="6404" width="9.28515625" style="1" customWidth="1"/>
    <col min="6405" max="6405" width="18" style="1" customWidth="1"/>
    <col min="6406" max="6406" width="39.5703125" style="1" customWidth="1"/>
    <col min="6407" max="6409" width="13.140625" style="1" customWidth="1"/>
    <col min="6410" max="6656" width="9.28515625" style="1"/>
    <col min="6657" max="6657" width="1.42578125" style="1" customWidth="1"/>
    <col min="6658" max="6658" width="13.140625" style="1" customWidth="1"/>
    <col min="6659" max="6660" width="9.28515625" style="1" customWidth="1"/>
    <col min="6661" max="6661" width="18" style="1" customWidth="1"/>
    <col min="6662" max="6662" width="39.5703125" style="1" customWidth="1"/>
    <col min="6663" max="6665" width="13.140625" style="1" customWidth="1"/>
    <col min="6666" max="6912" width="9.28515625" style="1"/>
    <col min="6913" max="6913" width="1.42578125" style="1" customWidth="1"/>
    <col min="6914" max="6914" width="13.140625" style="1" customWidth="1"/>
    <col min="6915" max="6916" width="9.28515625" style="1" customWidth="1"/>
    <col min="6917" max="6917" width="18" style="1" customWidth="1"/>
    <col min="6918" max="6918" width="39.5703125" style="1" customWidth="1"/>
    <col min="6919" max="6921" width="13.140625" style="1" customWidth="1"/>
    <col min="6922" max="7168" width="9.28515625" style="1"/>
    <col min="7169" max="7169" width="1.42578125" style="1" customWidth="1"/>
    <col min="7170" max="7170" width="13.140625" style="1" customWidth="1"/>
    <col min="7171" max="7172" width="9.28515625" style="1" customWidth="1"/>
    <col min="7173" max="7173" width="18" style="1" customWidth="1"/>
    <col min="7174" max="7174" width="39.5703125" style="1" customWidth="1"/>
    <col min="7175" max="7177" width="13.140625" style="1" customWidth="1"/>
    <col min="7178" max="7424" width="9.28515625" style="1"/>
    <col min="7425" max="7425" width="1.42578125" style="1" customWidth="1"/>
    <col min="7426" max="7426" width="13.140625" style="1" customWidth="1"/>
    <col min="7427" max="7428" width="9.28515625" style="1" customWidth="1"/>
    <col min="7429" max="7429" width="18" style="1" customWidth="1"/>
    <col min="7430" max="7430" width="39.5703125" style="1" customWidth="1"/>
    <col min="7431" max="7433" width="13.140625" style="1" customWidth="1"/>
    <col min="7434" max="7680" width="9.28515625" style="1"/>
    <col min="7681" max="7681" width="1.42578125" style="1" customWidth="1"/>
    <col min="7682" max="7682" width="13.140625" style="1" customWidth="1"/>
    <col min="7683" max="7684" width="9.28515625" style="1" customWidth="1"/>
    <col min="7685" max="7685" width="18" style="1" customWidth="1"/>
    <col min="7686" max="7686" width="39.5703125" style="1" customWidth="1"/>
    <col min="7687" max="7689" width="13.140625" style="1" customWidth="1"/>
    <col min="7690" max="7936" width="9.28515625" style="1"/>
    <col min="7937" max="7937" width="1.42578125" style="1" customWidth="1"/>
    <col min="7938" max="7938" width="13.140625" style="1" customWidth="1"/>
    <col min="7939" max="7940" width="9.28515625" style="1" customWidth="1"/>
    <col min="7941" max="7941" width="18" style="1" customWidth="1"/>
    <col min="7942" max="7942" width="39.5703125" style="1" customWidth="1"/>
    <col min="7943" max="7945" width="13.140625" style="1" customWidth="1"/>
    <col min="7946" max="8192" width="9.28515625" style="1"/>
    <col min="8193" max="8193" width="1.42578125" style="1" customWidth="1"/>
    <col min="8194" max="8194" width="13.140625" style="1" customWidth="1"/>
    <col min="8195" max="8196" width="9.28515625" style="1" customWidth="1"/>
    <col min="8197" max="8197" width="18" style="1" customWidth="1"/>
    <col min="8198" max="8198" width="39.5703125" style="1" customWidth="1"/>
    <col min="8199" max="8201" width="13.140625" style="1" customWidth="1"/>
    <col min="8202" max="8448" width="9.28515625" style="1"/>
    <col min="8449" max="8449" width="1.42578125" style="1" customWidth="1"/>
    <col min="8450" max="8450" width="13.140625" style="1" customWidth="1"/>
    <col min="8451" max="8452" width="9.28515625" style="1" customWidth="1"/>
    <col min="8453" max="8453" width="18" style="1" customWidth="1"/>
    <col min="8454" max="8454" width="39.5703125" style="1" customWidth="1"/>
    <col min="8455" max="8457" width="13.140625" style="1" customWidth="1"/>
    <col min="8458" max="8704" width="9.28515625" style="1"/>
    <col min="8705" max="8705" width="1.42578125" style="1" customWidth="1"/>
    <col min="8706" max="8706" width="13.140625" style="1" customWidth="1"/>
    <col min="8707" max="8708" width="9.28515625" style="1" customWidth="1"/>
    <col min="8709" max="8709" width="18" style="1" customWidth="1"/>
    <col min="8710" max="8710" width="39.5703125" style="1" customWidth="1"/>
    <col min="8711" max="8713" width="13.140625" style="1" customWidth="1"/>
    <col min="8714" max="8960" width="9.28515625" style="1"/>
    <col min="8961" max="8961" width="1.42578125" style="1" customWidth="1"/>
    <col min="8962" max="8962" width="13.140625" style="1" customWidth="1"/>
    <col min="8963" max="8964" width="9.28515625" style="1" customWidth="1"/>
    <col min="8965" max="8965" width="18" style="1" customWidth="1"/>
    <col min="8966" max="8966" width="39.5703125" style="1" customWidth="1"/>
    <col min="8967" max="8969" width="13.140625" style="1" customWidth="1"/>
    <col min="8970" max="9216" width="9.28515625" style="1"/>
    <col min="9217" max="9217" width="1.42578125" style="1" customWidth="1"/>
    <col min="9218" max="9218" width="13.140625" style="1" customWidth="1"/>
    <col min="9219" max="9220" width="9.28515625" style="1" customWidth="1"/>
    <col min="9221" max="9221" width="18" style="1" customWidth="1"/>
    <col min="9222" max="9222" width="39.5703125" style="1" customWidth="1"/>
    <col min="9223" max="9225" width="13.140625" style="1" customWidth="1"/>
    <col min="9226" max="9472" width="9.28515625" style="1"/>
    <col min="9473" max="9473" width="1.42578125" style="1" customWidth="1"/>
    <col min="9474" max="9474" width="13.140625" style="1" customWidth="1"/>
    <col min="9475" max="9476" width="9.28515625" style="1" customWidth="1"/>
    <col min="9477" max="9477" width="18" style="1" customWidth="1"/>
    <col min="9478" max="9478" width="39.5703125" style="1" customWidth="1"/>
    <col min="9479" max="9481" width="13.140625" style="1" customWidth="1"/>
    <col min="9482" max="9728" width="9.28515625" style="1"/>
    <col min="9729" max="9729" width="1.42578125" style="1" customWidth="1"/>
    <col min="9730" max="9730" width="13.140625" style="1" customWidth="1"/>
    <col min="9731" max="9732" width="9.28515625" style="1" customWidth="1"/>
    <col min="9733" max="9733" width="18" style="1" customWidth="1"/>
    <col min="9734" max="9734" width="39.5703125" style="1" customWidth="1"/>
    <col min="9735" max="9737" width="13.140625" style="1" customWidth="1"/>
    <col min="9738" max="9984" width="9.28515625" style="1"/>
    <col min="9985" max="9985" width="1.42578125" style="1" customWidth="1"/>
    <col min="9986" max="9986" width="13.140625" style="1" customWidth="1"/>
    <col min="9987" max="9988" width="9.28515625" style="1" customWidth="1"/>
    <col min="9989" max="9989" width="18" style="1" customWidth="1"/>
    <col min="9990" max="9990" width="39.5703125" style="1" customWidth="1"/>
    <col min="9991" max="9993" width="13.140625" style="1" customWidth="1"/>
    <col min="9994" max="10240" width="9.28515625" style="1"/>
    <col min="10241" max="10241" width="1.42578125" style="1" customWidth="1"/>
    <col min="10242" max="10242" width="13.140625" style="1" customWidth="1"/>
    <col min="10243" max="10244" width="9.28515625" style="1" customWidth="1"/>
    <col min="10245" max="10245" width="18" style="1" customWidth="1"/>
    <col min="10246" max="10246" width="39.5703125" style="1" customWidth="1"/>
    <col min="10247" max="10249" width="13.140625" style="1" customWidth="1"/>
    <col min="10250" max="10496" width="9.28515625" style="1"/>
    <col min="10497" max="10497" width="1.42578125" style="1" customWidth="1"/>
    <col min="10498" max="10498" width="13.140625" style="1" customWidth="1"/>
    <col min="10499" max="10500" width="9.28515625" style="1" customWidth="1"/>
    <col min="10501" max="10501" width="18" style="1" customWidth="1"/>
    <col min="10502" max="10502" width="39.5703125" style="1" customWidth="1"/>
    <col min="10503" max="10505" width="13.140625" style="1" customWidth="1"/>
    <col min="10506" max="10752" width="9.28515625" style="1"/>
    <col min="10753" max="10753" width="1.42578125" style="1" customWidth="1"/>
    <col min="10754" max="10754" width="13.140625" style="1" customWidth="1"/>
    <col min="10755" max="10756" width="9.28515625" style="1" customWidth="1"/>
    <col min="10757" max="10757" width="18" style="1" customWidth="1"/>
    <col min="10758" max="10758" width="39.5703125" style="1" customWidth="1"/>
    <col min="10759" max="10761" width="13.140625" style="1" customWidth="1"/>
    <col min="10762" max="11008" width="9.28515625" style="1"/>
    <col min="11009" max="11009" width="1.42578125" style="1" customWidth="1"/>
    <col min="11010" max="11010" width="13.140625" style="1" customWidth="1"/>
    <col min="11011" max="11012" width="9.28515625" style="1" customWidth="1"/>
    <col min="11013" max="11013" width="18" style="1" customWidth="1"/>
    <col min="11014" max="11014" width="39.5703125" style="1" customWidth="1"/>
    <col min="11015" max="11017" width="13.140625" style="1" customWidth="1"/>
    <col min="11018" max="11264" width="9.28515625" style="1"/>
    <col min="11265" max="11265" width="1.42578125" style="1" customWidth="1"/>
    <col min="11266" max="11266" width="13.140625" style="1" customWidth="1"/>
    <col min="11267" max="11268" width="9.28515625" style="1" customWidth="1"/>
    <col min="11269" max="11269" width="18" style="1" customWidth="1"/>
    <col min="11270" max="11270" width="39.5703125" style="1" customWidth="1"/>
    <col min="11271" max="11273" width="13.140625" style="1" customWidth="1"/>
    <col min="11274" max="11520" width="9.28515625" style="1"/>
    <col min="11521" max="11521" width="1.42578125" style="1" customWidth="1"/>
    <col min="11522" max="11522" width="13.140625" style="1" customWidth="1"/>
    <col min="11523" max="11524" width="9.28515625" style="1" customWidth="1"/>
    <col min="11525" max="11525" width="18" style="1" customWidth="1"/>
    <col min="11526" max="11526" width="39.5703125" style="1" customWidth="1"/>
    <col min="11527" max="11529" width="13.140625" style="1" customWidth="1"/>
    <col min="11530" max="11776" width="9.28515625" style="1"/>
    <col min="11777" max="11777" width="1.42578125" style="1" customWidth="1"/>
    <col min="11778" max="11778" width="13.140625" style="1" customWidth="1"/>
    <col min="11779" max="11780" width="9.28515625" style="1" customWidth="1"/>
    <col min="11781" max="11781" width="18" style="1" customWidth="1"/>
    <col min="11782" max="11782" width="39.5703125" style="1" customWidth="1"/>
    <col min="11783" max="11785" width="13.140625" style="1" customWidth="1"/>
    <col min="11786" max="12032" width="9.28515625" style="1"/>
    <col min="12033" max="12033" width="1.42578125" style="1" customWidth="1"/>
    <col min="12034" max="12034" width="13.140625" style="1" customWidth="1"/>
    <col min="12035" max="12036" width="9.28515625" style="1" customWidth="1"/>
    <col min="12037" max="12037" width="18" style="1" customWidth="1"/>
    <col min="12038" max="12038" width="39.5703125" style="1" customWidth="1"/>
    <col min="12039" max="12041" width="13.140625" style="1" customWidth="1"/>
    <col min="12042" max="12288" width="9.28515625" style="1"/>
    <col min="12289" max="12289" width="1.42578125" style="1" customWidth="1"/>
    <col min="12290" max="12290" width="13.140625" style="1" customWidth="1"/>
    <col min="12291" max="12292" width="9.28515625" style="1" customWidth="1"/>
    <col min="12293" max="12293" width="18" style="1" customWidth="1"/>
    <col min="12294" max="12294" width="39.5703125" style="1" customWidth="1"/>
    <col min="12295" max="12297" width="13.140625" style="1" customWidth="1"/>
    <col min="12298" max="12544" width="9.28515625" style="1"/>
    <col min="12545" max="12545" width="1.42578125" style="1" customWidth="1"/>
    <col min="12546" max="12546" width="13.140625" style="1" customWidth="1"/>
    <col min="12547" max="12548" width="9.28515625" style="1" customWidth="1"/>
    <col min="12549" max="12549" width="18" style="1" customWidth="1"/>
    <col min="12550" max="12550" width="39.5703125" style="1" customWidth="1"/>
    <col min="12551" max="12553" width="13.140625" style="1" customWidth="1"/>
    <col min="12554" max="12800" width="9.28515625" style="1"/>
    <col min="12801" max="12801" width="1.42578125" style="1" customWidth="1"/>
    <col min="12802" max="12802" width="13.140625" style="1" customWidth="1"/>
    <col min="12803" max="12804" width="9.28515625" style="1" customWidth="1"/>
    <col min="12805" max="12805" width="18" style="1" customWidth="1"/>
    <col min="12806" max="12806" width="39.5703125" style="1" customWidth="1"/>
    <col min="12807" max="12809" width="13.140625" style="1" customWidth="1"/>
    <col min="12810" max="13056" width="9.28515625" style="1"/>
    <col min="13057" max="13057" width="1.42578125" style="1" customWidth="1"/>
    <col min="13058" max="13058" width="13.140625" style="1" customWidth="1"/>
    <col min="13059" max="13060" width="9.28515625" style="1" customWidth="1"/>
    <col min="13061" max="13061" width="18" style="1" customWidth="1"/>
    <col min="13062" max="13062" width="39.5703125" style="1" customWidth="1"/>
    <col min="13063" max="13065" width="13.140625" style="1" customWidth="1"/>
    <col min="13066" max="13312" width="9.28515625" style="1"/>
    <col min="13313" max="13313" width="1.42578125" style="1" customWidth="1"/>
    <col min="13314" max="13314" width="13.140625" style="1" customWidth="1"/>
    <col min="13315" max="13316" width="9.28515625" style="1" customWidth="1"/>
    <col min="13317" max="13317" width="18" style="1" customWidth="1"/>
    <col min="13318" max="13318" width="39.5703125" style="1" customWidth="1"/>
    <col min="13319" max="13321" width="13.140625" style="1" customWidth="1"/>
    <col min="13322" max="13568" width="9.28515625" style="1"/>
    <col min="13569" max="13569" width="1.42578125" style="1" customWidth="1"/>
    <col min="13570" max="13570" width="13.140625" style="1" customWidth="1"/>
    <col min="13571" max="13572" width="9.28515625" style="1" customWidth="1"/>
    <col min="13573" max="13573" width="18" style="1" customWidth="1"/>
    <col min="13574" max="13574" width="39.5703125" style="1" customWidth="1"/>
    <col min="13575" max="13577" width="13.140625" style="1" customWidth="1"/>
    <col min="13578" max="13824" width="9.28515625" style="1"/>
    <col min="13825" max="13825" width="1.42578125" style="1" customWidth="1"/>
    <col min="13826" max="13826" width="13.140625" style="1" customWidth="1"/>
    <col min="13827" max="13828" width="9.28515625" style="1" customWidth="1"/>
    <col min="13829" max="13829" width="18" style="1" customWidth="1"/>
    <col min="13830" max="13830" width="39.5703125" style="1" customWidth="1"/>
    <col min="13831" max="13833" width="13.140625" style="1" customWidth="1"/>
    <col min="13834" max="14080" width="9.28515625" style="1"/>
    <col min="14081" max="14081" width="1.42578125" style="1" customWidth="1"/>
    <col min="14082" max="14082" width="13.140625" style="1" customWidth="1"/>
    <col min="14083" max="14084" width="9.28515625" style="1" customWidth="1"/>
    <col min="14085" max="14085" width="18" style="1" customWidth="1"/>
    <col min="14086" max="14086" width="39.5703125" style="1" customWidth="1"/>
    <col min="14087" max="14089" width="13.140625" style="1" customWidth="1"/>
    <col min="14090" max="14336" width="9.28515625" style="1"/>
    <col min="14337" max="14337" width="1.42578125" style="1" customWidth="1"/>
    <col min="14338" max="14338" width="13.140625" style="1" customWidth="1"/>
    <col min="14339" max="14340" width="9.28515625" style="1" customWidth="1"/>
    <col min="14341" max="14341" width="18" style="1" customWidth="1"/>
    <col min="14342" max="14342" width="39.5703125" style="1" customWidth="1"/>
    <col min="14343" max="14345" width="13.140625" style="1" customWidth="1"/>
    <col min="14346" max="14592" width="9.28515625" style="1"/>
    <col min="14593" max="14593" width="1.42578125" style="1" customWidth="1"/>
    <col min="14594" max="14594" width="13.140625" style="1" customWidth="1"/>
    <col min="14595" max="14596" width="9.28515625" style="1" customWidth="1"/>
    <col min="14597" max="14597" width="18" style="1" customWidth="1"/>
    <col min="14598" max="14598" width="39.5703125" style="1" customWidth="1"/>
    <col min="14599" max="14601" width="13.140625" style="1" customWidth="1"/>
    <col min="14602" max="14848" width="9.28515625" style="1"/>
    <col min="14849" max="14849" width="1.42578125" style="1" customWidth="1"/>
    <col min="14850" max="14850" width="13.140625" style="1" customWidth="1"/>
    <col min="14851" max="14852" width="9.28515625" style="1" customWidth="1"/>
    <col min="14853" max="14853" width="18" style="1" customWidth="1"/>
    <col min="14854" max="14854" width="39.5703125" style="1" customWidth="1"/>
    <col min="14855" max="14857" width="13.140625" style="1" customWidth="1"/>
    <col min="14858" max="15104" width="9.28515625" style="1"/>
    <col min="15105" max="15105" width="1.42578125" style="1" customWidth="1"/>
    <col min="15106" max="15106" width="13.140625" style="1" customWidth="1"/>
    <col min="15107" max="15108" width="9.28515625" style="1" customWidth="1"/>
    <col min="15109" max="15109" width="18" style="1" customWidth="1"/>
    <col min="15110" max="15110" width="39.5703125" style="1" customWidth="1"/>
    <col min="15111" max="15113" width="13.140625" style="1" customWidth="1"/>
    <col min="15114" max="15360" width="9.28515625" style="1"/>
    <col min="15361" max="15361" width="1.42578125" style="1" customWidth="1"/>
    <col min="15362" max="15362" width="13.140625" style="1" customWidth="1"/>
    <col min="15363" max="15364" width="9.28515625" style="1" customWidth="1"/>
    <col min="15365" max="15365" width="18" style="1" customWidth="1"/>
    <col min="15366" max="15366" width="39.5703125" style="1" customWidth="1"/>
    <col min="15367" max="15369" width="13.140625" style="1" customWidth="1"/>
    <col min="15370" max="15616" width="9.28515625" style="1"/>
    <col min="15617" max="15617" width="1.42578125" style="1" customWidth="1"/>
    <col min="15618" max="15618" width="13.140625" style="1" customWidth="1"/>
    <col min="15619" max="15620" width="9.28515625" style="1" customWidth="1"/>
    <col min="15621" max="15621" width="18" style="1" customWidth="1"/>
    <col min="15622" max="15622" width="39.5703125" style="1" customWidth="1"/>
    <col min="15623" max="15625" width="13.140625" style="1" customWidth="1"/>
    <col min="15626" max="15872" width="9.28515625" style="1"/>
    <col min="15873" max="15873" width="1.42578125" style="1" customWidth="1"/>
    <col min="15874" max="15874" width="13.140625" style="1" customWidth="1"/>
    <col min="15875" max="15876" width="9.28515625" style="1" customWidth="1"/>
    <col min="15877" max="15877" width="18" style="1" customWidth="1"/>
    <col min="15878" max="15878" width="39.5703125" style="1" customWidth="1"/>
    <col min="15879" max="15881" width="13.140625" style="1" customWidth="1"/>
    <col min="15882" max="16128" width="9.28515625" style="1"/>
    <col min="16129" max="16129" width="1.42578125" style="1" customWidth="1"/>
    <col min="16130" max="16130" width="13.140625" style="1" customWidth="1"/>
    <col min="16131" max="16132" width="9.28515625" style="1" customWidth="1"/>
    <col min="16133" max="16133" width="18" style="1" customWidth="1"/>
    <col min="16134" max="16134" width="39.5703125" style="1" customWidth="1"/>
    <col min="16135" max="16137" width="13.140625" style="1" customWidth="1"/>
    <col min="16138" max="16384" width="9.28515625" style="1"/>
  </cols>
  <sheetData>
    <row r="1" spans="1:9" ht="35.1" customHeight="1" x14ac:dyDescent="0.2">
      <c r="A1" s="120"/>
      <c r="B1" s="241" t="s">
        <v>506</v>
      </c>
      <c r="C1" s="241"/>
      <c r="D1" s="241"/>
      <c r="E1" s="241"/>
      <c r="F1" s="241"/>
      <c r="G1" s="241"/>
      <c r="H1" s="241"/>
      <c r="I1" s="242"/>
    </row>
    <row r="2" spans="1:9" ht="22.5" x14ac:dyDescent="0.2">
      <c r="A2" s="120"/>
      <c r="B2" s="121" t="s">
        <v>71</v>
      </c>
      <c r="C2" s="44" t="s">
        <v>507</v>
      </c>
      <c r="D2" s="44" t="s">
        <v>508</v>
      </c>
      <c r="E2" s="44" t="s">
        <v>509</v>
      </c>
      <c r="F2" s="44" t="s">
        <v>510</v>
      </c>
      <c r="G2" s="44" t="s">
        <v>511</v>
      </c>
      <c r="H2" s="44" t="s">
        <v>512</v>
      </c>
      <c r="I2" s="45" t="s">
        <v>513</v>
      </c>
    </row>
    <row r="3" spans="1:9" x14ac:dyDescent="0.2">
      <c r="A3" s="106"/>
      <c r="B3" s="122" t="s">
        <v>241</v>
      </c>
      <c r="C3" s="122"/>
      <c r="D3" s="122"/>
      <c r="E3" s="122"/>
      <c r="F3" s="122"/>
      <c r="G3" s="122"/>
      <c r="H3" s="109"/>
      <c r="I3" s="110"/>
    </row>
    <row r="4" spans="1:9" x14ac:dyDescent="0.2">
      <c r="A4" s="107"/>
      <c r="B4" s="123"/>
      <c r="C4" s="123"/>
      <c r="D4" s="123"/>
      <c r="E4" s="123"/>
      <c r="F4" s="123"/>
      <c r="G4" s="123"/>
      <c r="H4" s="112"/>
      <c r="I4" s="108"/>
    </row>
    <row r="5" spans="1:9" x14ac:dyDescent="0.2">
      <c r="A5" s="107"/>
      <c r="B5" s="123"/>
      <c r="C5" s="123"/>
      <c r="D5" s="123"/>
      <c r="E5" s="123"/>
      <c r="F5" s="123"/>
      <c r="G5" s="123"/>
      <c r="H5" s="112"/>
      <c r="I5" s="108"/>
    </row>
    <row r="6" spans="1:9" x14ac:dyDescent="0.2">
      <c r="A6" s="107"/>
      <c r="B6" s="123"/>
      <c r="C6" s="123"/>
      <c r="D6" s="123"/>
      <c r="E6" s="123"/>
      <c r="F6" s="123"/>
      <c r="G6" s="123"/>
      <c r="H6" s="112"/>
      <c r="I6" s="108"/>
    </row>
    <row r="7" spans="1:9" x14ac:dyDescent="0.2">
      <c r="A7" s="107"/>
      <c r="B7" s="123"/>
      <c r="C7" s="123"/>
      <c r="D7" s="123"/>
      <c r="E7" s="123"/>
      <c r="F7" s="123"/>
      <c r="G7" s="123"/>
      <c r="H7" s="112"/>
      <c r="I7" s="108"/>
    </row>
    <row r="8" spans="1:9" x14ac:dyDescent="0.2">
      <c r="A8" s="107"/>
      <c r="B8" s="123"/>
      <c r="C8" s="123"/>
      <c r="D8" s="123"/>
      <c r="E8" s="123"/>
      <c r="F8" s="123"/>
      <c r="G8" s="123"/>
      <c r="H8" s="112"/>
      <c r="I8" s="108"/>
    </row>
    <row r="9" spans="1:9" x14ac:dyDescent="0.2">
      <c r="A9" s="107"/>
      <c r="B9" s="123"/>
      <c r="C9" s="123"/>
      <c r="D9" s="123"/>
      <c r="E9" s="123"/>
      <c r="F9" s="123"/>
      <c r="G9" s="123"/>
      <c r="H9" s="112"/>
      <c r="I9" s="108"/>
    </row>
    <row r="10" spans="1:9" x14ac:dyDescent="0.2">
      <c r="A10" s="107"/>
      <c r="B10" s="123"/>
      <c r="C10" s="123"/>
      <c r="D10" s="123"/>
      <c r="E10" s="123"/>
      <c r="F10" s="123"/>
      <c r="G10" s="123"/>
      <c r="H10" s="112"/>
      <c r="I10" s="108"/>
    </row>
    <row r="11" spans="1:9" x14ac:dyDescent="0.2">
      <c r="A11" s="107"/>
      <c r="B11" s="123"/>
      <c r="C11" s="123"/>
      <c r="D11" s="123"/>
      <c r="E11" s="123"/>
      <c r="F11" s="123"/>
      <c r="G11" s="123"/>
      <c r="H11" s="112"/>
      <c r="I11" s="108"/>
    </row>
    <row r="12" spans="1:9" x14ac:dyDescent="0.2">
      <c r="A12" s="107"/>
      <c r="B12" s="123"/>
      <c r="C12" s="123"/>
      <c r="D12" s="123"/>
      <c r="E12" s="123"/>
      <c r="F12" s="123"/>
      <c r="G12" s="123"/>
      <c r="H12" s="112"/>
      <c r="I12" s="108"/>
    </row>
    <row r="13" spans="1:9" x14ac:dyDescent="0.2">
      <c r="A13" s="107"/>
      <c r="B13" s="123"/>
      <c r="C13" s="123"/>
      <c r="D13" s="123"/>
      <c r="E13" s="123"/>
      <c r="F13" s="123"/>
      <c r="G13" s="123"/>
      <c r="H13" s="112"/>
      <c r="I13" s="108"/>
    </row>
    <row r="14" spans="1:9" x14ac:dyDescent="0.2">
      <c r="A14" s="107"/>
      <c r="B14" s="123"/>
      <c r="C14" s="123"/>
      <c r="D14" s="123"/>
      <c r="E14" s="123"/>
      <c r="F14" s="123"/>
      <c r="G14" s="123"/>
      <c r="H14" s="112"/>
      <c r="I14" s="108"/>
    </row>
    <row r="15" spans="1:9" x14ac:dyDescent="0.2">
      <c r="A15" s="107"/>
      <c r="B15" s="123"/>
      <c r="C15" s="123"/>
      <c r="D15" s="123"/>
      <c r="E15" s="123"/>
      <c r="F15" s="123"/>
      <c r="G15" s="123"/>
      <c r="H15" s="112"/>
      <c r="I15" s="108"/>
    </row>
    <row r="16" spans="1:9" x14ac:dyDescent="0.2">
      <c r="A16" s="107"/>
      <c r="B16" s="123"/>
      <c r="C16" s="123"/>
      <c r="D16" s="123"/>
      <c r="E16" s="123"/>
      <c r="F16" s="123"/>
      <c r="G16" s="123"/>
      <c r="H16" s="112"/>
      <c r="I16" s="108"/>
    </row>
    <row r="17" spans="1:9" x14ac:dyDescent="0.2">
      <c r="A17" s="107"/>
      <c r="B17" s="123"/>
      <c r="C17" s="123"/>
      <c r="D17" s="123"/>
      <c r="E17" s="123"/>
      <c r="F17" s="123"/>
      <c r="G17" s="123"/>
      <c r="H17" s="112"/>
      <c r="I17" s="108"/>
    </row>
    <row r="18" spans="1:9" x14ac:dyDescent="0.2">
      <c r="A18" s="107"/>
      <c r="B18" s="123"/>
      <c r="C18" s="123"/>
      <c r="D18" s="123"/>
      <c r="E18" s="123"/>
      <c r="F18" s="123"/>
      <c r="G18" s="123"/>
      <c r="H18" s="112"/>
      <c r="I18" s="108"/>
    </row>
    <row r="19" spans="1:9" x14ac:dyDescent="0.2">
      <c r="A19" s="107"/>
      <c r="B19" s="123"/>
      <c r="C19" s="123"/>
      <c r="D19" s="123"/>
      <c r="E19" s="123"/>
      <c r="F19" s="123"/>
      <c r="G19" s="123"/>
      <c r="H19" s="112"/>
      <c r="I19" s="108"/>
    </row>
    <row r="20" spans="1:9" x14ac:dyDescent="0.2">
      <c r="A20" s="107"/>
      <c r="B20" s="124"/>
      <c r="C20" s="124"/>
      <c r="D20" s="124"/>
      <c r="E20" s="124"/>
      <c r="F20" s="124"/>
      <c r="G20" s="124"/>
      <c r="H20" s="112"/>
      <c r="I20" s="108"/>
    </row>
    <row r="21" spans="1:9" x14ac:dyDescent="0.2">
      <c r="A21" s="107"/>
      <c r="B21" s="124"/>
      <c r="C21" s="124"/>
      <c r="D21" s="124"/>
      <c r="E21" s="124"/>
      <c r="F21" s="124"/>
      <c r="G21" s="124"/>
      <c r="H21" s="112"/>
      <c r="I21" s="108"/>
    </row>
    <row r="22" spans="1:9" x14ac:dyDescent="0.2">
      <c r="A22" s="107"/>
      <c r="B22" s="123"/>
      <c r="C22" s="123"/>
      <c r="D22" s="123"/>
      <c r="E22" s="123"/>
      <c r="F22" s="123"/>
      <c r="G22" s="123"/>
      <c r="H22" s="112"/>
      <c r="I22" s="108"/>
    </row>
    <row r="23" spans="1:9" x14ac:dyDescent="0.2">
      <c r="A23" s="107"/>
      <c r="B23" s="124"/>
      <c r="C23" s="124"/>
      <c r="D23" s="124"/>
      <c r="E23" s="124"/>
      <c r="F23" s="124"/>
      <c r="G23" s="124"/>
      <c r="H23" s="112"/>
      <c r="I23" s="108"/>
    </row>
    <row r="24" spans="1:9" x14ac:dyDescent="0.2">
      <c r="A24" s="107"/>
      <c r="B24" s="124"/>
      <c r="C24" s="124"/>
      <c r="D24" s="124"/>
      <c r="E24" s="124"/>
      <c r="F24" s="124"/>
      <c r="G24" s="124"/>
      <c r="H24" s="112"/>
      <c r="I24" s="108"/>
    </row>
    <row r="25" spans="1:9" x14ac:dyDescent="0.2">
      <c r="A25" s="107"/>
      <c r="B25" s="123"/>
      <c r="C25" s="123"/>
      <c r="D25" s="123"/>
      <c r="E25" s="123"/>
      <c r="F25" s="123"/>
      <c r="G25" s="123"/>
      <c r="H25" s="112"/>
      <c r="I25" s="108"/>
    </row>
    <row r="26" spans="1:9" x14ac:dyDescent="0.2">
      <c r="A26" s="107"/>
      <c r="B26" s="123"/>
      <c r="C26" s="123"/>
      <c r="D26" s="123"/>
      <c r="E26" s="123"/>
      <c r="F26" s="123"/>
      <c r="G26" s="123"/>
      <c r="H26" s="112"/>
      <c r="I26" s="108"/>
    </row>
    <row r="27" spans="1:9" x14ac:dyDescent="0.2">
      <c r="A27" s="107"/>
      <c r="B27" s="123"/>
      <c r="C27" s="123"/>
      <c r="D27" s="123"/>
      <c r="E27" s="123"/>
      <c r="F27" s="123"/>
      <c r="G27" s="123"/>
      <c r="H27" s="114"/>
      <c r="I27" s="108"/>
    </row>
    <row r="28" spans="1:9" x14ac:dyDescent="0.2">
      <c r="A28" s="107"/>
      <c r="B28" s="123"/>
      <c r="C28" s="123"/>
      <c r="D28" s="123"/>
      <c r="E28" s="123"/>
      <c r="F28" s="123"/>
      <c r="G28" s="123"/>
      <c r="H28" s="112"/>
      <c r="I28" s="108"/>
    </row>
    <row r="29" spans="1:9" x14ac:dyDescent="0.2">
      <c r="A29" s="107"/>
      <c r="B29" s="123"/>
      <c r="C29" s="123"/>
      <c r="D29" s="123"/>
      <c r="E29" s="123"/>
      <c r="F29" s="123"/>
      <c r="G29" s="123"/>
      <c r="H29" s="112"/>
      <c r="I29" s="108"/>
    </row>
    <row r="30" spans="1:9" x14ac:dyDescent="0.2">
      <c r="A30" s="125">
        <v>900001</v>
      </c>
      <c r="B30" s="126" t="s">
        <v>227</v>
      </c>
      <c r="C30" s="127"/>
      <c r="D30" s="127"/>
      <c r="E30" s="127"/>
      <c r="F30" s="127"/>
      <c r="G30" s="127"/>
      <c r="H30" s="128"/>
      <c r="I30" s="129">
        <f>SUM(I3:I29)</f>
        <v>0</v>
      </c>
    </row>
  </sheetData>
  <sheetProtection formatCells="0" formatColumns="0" formatRows="0" insertRows="0" deleteRows="0" autoFilter="0"/>
  <mergeCells count="1">
    <mergeCell ref="B1:I1"/>
  </mergeCells>
  <dataValidations count="7">
    <dataValidation allowBlank="1" showInputMessage="1" showErrorMessage="1" prompt="Para efectos de este apartado se relacionan a los subsidios con el sector económico y a las ayudas con el social."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dataValidation allowBlank="1" showInputMessage="1" showErrorMessage="1" prompt="Identificar el número y nombre de la partida genérica del Clasificador por Objeto del Gasto."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 allowBlank="1" showInputMessage="1" showErrorMessage="1" prompt="Indicar con una “X” el tipo de sector que se ha beneficiado otorgando subsidios o ayudas, para efectos de este apartado se relacionan a los subsidios con el sector económico y a las ayudas con el social." sqref="C2:D2 IY2:IZ2 SU2:SV2 ACQ2:ACR2 AMM2:AMN2 AWI2:AWJ2 BGE2:BGF2 BQA2:BQB2 BZW2:BZX2 CJS2:CJT2 CTO2:CTP2 DDK2:DDL2 DNG2:DNH2 DXC2:DXD2 EGY2:EGZ2 EQU2:EQV2 FAQ2:FAR2 FKM2:FKN2 FUI2:FUJ2 GEE2:GEF2 GOA2:GOB2 GXW2:GXX2 HHS2:HHT2 HRO2:HRP2 IBK2:IBL2 ILG2:ILH2 IVC2:IVD2 JEY2:JEZ2 JOU2:JOV2 JYQ2:JYR2 KIM2:KIN2 KSI2:KSJ2 LCE2:LCF2 LMA2:LMB2 LVW2:LVX2 MFS2:MFT2 MPO2:MPP2 MZK2:MZL2 NJG2:NJH2 NTC2:NTD2 OCY2:OCZ2 OMU2:OMV2 OWQ2:OWR2 PGM2:PGN2 PQI2:PQJ2 QAE2:QAF2 QKA2:QKB2 QTW2:QTX2 RDS2:RDT2 RNO2:RNP2 RXK2:RXL2 SHG2:SHH2 SRC2:SRD2 TAY2:TAZ2 TKU2:TKV2 TUQ2:TUR2 UEM2:UEN2 UOI2:UOJ2 UYE2:UYF2 VIA2:VIB2 VRW2:VRX2 WBS2:WBT2 WLO2:WLP2 WVK2:WVL2 C65538:D65538 IY65538:IZ65538 SU65538:SV65538 ACQ65538:ACR65538 AMM65538:AMN65538 AWI65538:AWJ65538 BGE65538:BGF65538 BQA65538:BQB65538 BZW65538:BZX65538 CJS65538:CJT65538 CTO65538:CTP65538 DDK65538:DDL65538 DNG65538:DNH65538 DXC65538:DXD65538 EGY65538:EGZ65538 EQU65538:EQV65538 FAQ65538:FAR65538 FKM65538:FKN65538 FUI65538:FUJ65538 GEE65538:GEF65538 GOA65538:GOB65538 GXW65538:GXX65538 HHS65538:HHT65538 HRO65538:HRP65538 IBK65538:IBL65538 ILG65538:ILH65538 IVC65538:IVD65538 JEY65538:JEZ65538 JOU65538:JOV65538 JYQ65538:JYR65538 KIM65538:KIN65538 KSI65538:KSJ65538 LCE65538:LCF65538 LMA65538:LMB65538 LVW65538:LVX65538 MFS65538:MFT65538 MPO65538:MPP65538 MZK65538:MZL65538 NJG65538:NJH65538 NTC65538:NTD65538 OCY65538:OCZ65538 OMU65538:OMV65538 OWQ65538:OWR65538 PGM65538:PGN65538 PQI65538:PQJ65538 QAE65538:QAF65538 QKA65538:QKB65538 QTW65538:QTX65538 RDS65538:RDT65538 RNO65538:RNP65538 RXK65538:RXL65538 SHG65538:SHH65538 SRC65538:SRD65538 TAY65538:TAZ65538 TKU65538:TKV65538 TUQ65538:TUR65538 UEM65538:UEN65538 UOI65538:UOJ65538 UYE65538:UYF65538 VIA65538:VIB65538 VRW65538:VRX65538 WBS65538:WBT65538 WLO65538:WLP65538 WVK65538:WVL65538 C131074:D131074 IY131074:IZ131074 SU131074:SV131074 ACQ131074:ACR131074 AMM131074:AMN131074 AWI131074:AWJ131074 BGE131074:BGF131074 BQA131074:BQB131074 BZW131074:BZX131074 CJS131074:CJT131074 CTO131074:CTP131074 DDK131074:DDL131074 DNG131074:DNH131074 DXC131074:DXD131074 EGY131074:EGZ131074 EQU131074:EQV131074 FAQ131074:FAR131074 FKM131074:FKN131074 FUI131074:FUJ131074 GEE131074:GEF131074 GOA131074:GOB131074 GXW131074:GXX131074 HHS131074:HHT131074 HRO131074:HRP131074 IBK131074:IBL131074 ILG131074:ILH131074 IVC131074:IVD131074 JEY131074:JEZ131074 JOU131074:JOV131074 JYQ131074:JYR131074 KIM131074:KIN131074 KSI131074:KSJ131074 LCE131074:LCF131074 LMA131074:LMB131074 LVW131074:LVX131074 MFS131074:MFT131074 MPO131074:MPP131074 MZK131074:MZL131074 NJG131074:NJH131074 NTC131074:NTD131074 OCY131074:OCZ131074 OMU131074:OMV131074 OWQ131074:OWR131074 PGM131074:PGN131074 PQI131074:PQJ131074 QAE131074:QAF131074 QKA131074:QKB131074 QTW131074:QTX131074 RDS131074:RDT131074 RNO131074:RNP131074 RXK131074:RXL131074 SHG131074:SHH131074 SRC131074:SRD131074 TAY131074:TAZ131074 TKU131074:TKV131074 TUQ131074:TUR131074 UEM131074:UEN131074 UOI131074:UOJ131074 UYE131074:UYF131074 VIA131074:VIB131074 VRW131074:VRX131074 WBS131074:WBT131074 WLO131074:WLP131074 WVK131074:WVL131074 C196610:D196610 IY196610:IZ196610 SU196610:SV196610 ACQ196610:ACR196610 AMM196610:AMN196610 AWI196610:AWJ196610 BGE196610:BGF196610 BQA196610:BQB196610 BZW196610:BZX196610 CJS196610:CJT196610 CTO196610:CTP196610 DDK196610:DDL196610 DNG196610:DNH196610 DXC196610:DXD196610 EGY196610:EGZ196610 EQU196610:EQV196610 FAQ196610:FAR196610 FKM196610:FKN196610 FUI196610:FUJ196610 GEE196610:GEF196610 GOA196610:GOB196610 GXW196610:GXX196610 HHS196610:HHT196610 HRO196610:HRP196610 IBK196610:IBL196610 ILG196610:ILH196610 IVC196610:IVD196610 JEY196610:JEZ196610 JOU196610:JOV196610 JYQ196610:JYR196610 KIM196610:KIN196610 KSI196610:KSJ196610 LCE196610:LCF196610 LMA196610:LMB196610 LVW196610:LVX196610 MFS196610:MFT196610 MPO196610:MPP196610 MZK196610:MZL196610 NJG196610:NJH196610 NTC196610:NTD196610 OCY196610:OCZ196610 OMU196610:OMV196610 OWQ196610:OWR196610 PGM196610:PGN196610 PQI196610:PQJ196610 QAE196610:QAF196610 QKA196610:QKB196610 QTW196610:QTX196610 RDS196610:RDT196610 RNO196610:RNP196610 RXK196610:RXL196610 SHG196610:SHH196610 SRC196610:SRD196610 TAY196610:TAZ196610 TKU196610:TKV196610 TUQ196610:TUR196610 UEM196610:UEN196610 UOI196610:UOJ196610 UYE196610:UYF196610 VIA196610:VIB196610 VRW196610:VRX196610 WBS196610:WBT196610 WLO196610:WLP196610 WVK196610:WVL196610 C262146:D262146 IY262146:IZ262146 SU262146:SV262146 ACQ262146:ACR262146 AMM262146:AMN262146 AWI262146:AWJ262146 BGE262146:BGF262146 BQA262146:BQB262146 BZW262146:BZX262146 CJS262146:CJT262146 CTO262146:CTP262146 DDK262146:DDL262146 DNG262146:DNH262146 DXC262146:DXD262146 EGY262146:EGZ262146 EQU262146:EQV262146 FAQ262146:FAR262146 FKM262146:FKN262146 FUI262146:FUJ262146 GEE262146:GEF262146 GOA262146:GOB262146 GXW262146:GXX262146 HHS262146:HHT262146 HRO262146:HRP262146 IBK262146:IBL262146 ILG262146:ILH262146 IVC262146:IVD262146 JEY262146:JEZ262146 JOU262146:JOV262146 JYQ262146:JYR262146 KIM262146:KIN262146 KSI262146:KSJ262146 LCE262146:LCF262146 LMA262146:LMB262146 LVW262146:LVX262146 MFS262146:MFT262146 MPO262146:MPP262146 MZK262146:MZL262146 NJG262146:NJH262146 NTC262146:NTD262146 OCY262146:OCZ262146 OMU262146:OMV262146 OWQ262146:OWR262146 PGM262146:PGN262146 PQI262146:PQJ262146 QAE262146:QAF262146 QKA262146:QKB262146 QTW262146:QTX262146 RDS262146:RDT262146 RNO262146:RNP262146 RXK262146:RXL262146 SHG262146:SHH262146 SRC262146:SRD262146 TAY262146:TAZ262146 TKU262146:TKV262146 TUQ262146:TUR262146 UEM262146:UEN262146 UOI262146:UOJ262146 UYE262146:UYF262146 VIA262146:VIB262146 VRW262146:VRX262146 WBS262146:WBT262146 WLO262146:WLP262146 WVK262146:WVL262146 C327682:D327682 IY327682:IZ327682 SU327682:SV327682 ACQ327682:ACR327682 AMM327682:AMN327682 AWI327682:AWJ327682 BGE327682:BGF327682 BQA327682:BQB327682 BZW327682:BZX327682 CJS327682:CJT327682 CTO327682:CTP327682 DDK327682:DDL327682 DNG327682:DNH327682 DXC327682:DXD327682 EGY327682:EGZ327682 EQU327682:EQV327682 FAQ327682:FAR327682 FKM327682:FKN327682 FUI327682:FUJ327682 GEE327682:GEF327682 GOA327682:GOB327682 GXW327682:GXX327682 HHS327682:HHT327682 HRO327682:HRP327682 IBK327682:IBL327682 ILG327682:ILH327682 IVC327682:IVD327682 JEY327682:JEZ327682 JOU327682:JOV327682 JYQ327682:JYR327682 KIM327682:KIN327682 KSI327682:KSJ327682 LCE327682:LCF327682 LMA327682:LMB327682 LVW327682:LVX327682 MFS327682:MFT327682 MPO327682:MPP327682 MZK327682:MZL327682 NJG327682:NJH327682 NTC327682:NTD327682 OCY327682:OCZ327682 OMU327682:OMV327682 OWQ327682:OWR327682 PGM327682:PGN327682 PQI327682:PQJ327682 QAE327682:QAF327682 QKA327682:QKB327682 QTW327682:QTX327682 RDS327682:RDT327682 RNO327682:RNP327682 RXK327682:RXL327682 SHG327682:SHH327682 SRC327682:SRD327682 TAY327682:TAZ327682 TKU327682:TKV327682 TUQ327682:TUR327682 UEM327682:UEN327682 UOI327682:UOJ327682 UYE327682:UYF327682 VIA327682:VIB327682 VRW327682:VRX327682 WBS327682:WBT327682 WLO327682:WLP327682 WVK327682:WVL327682 C393218:D393218 IY393218:IZ393218 SU393218:SV393218 ACQ393218:ACR393218 AMM393218:AMN393218 AWI393218:AWJ393218 BGE393218:BGF393218 BQA393218:BQB393218 BZW393218:BZX393218 CJS393218:CJT393218 CTO393218:CTP393218 DDK393218:DDL393218 DNG393218:DNH393218 DXC393218:DXD393218 EGY393218:EGZ393218 EQU393218:EQV393218 FAQ393218:FAR393218 FKM393218:FKN393218 FUI393218:FUJ393218 GEE393218:GEF393218 GOA393218:GOB393218 GXW393218:GXX393218 HHS393218:HHT393218 HRO393218:HRP393218 IBK393218:IBL393218 ILG393218:ILH393218 IVC393218:IVD393218 JEY393218:JEZ393218 JOU393218:JOV393218 JYQ393218:JYR393218 KIM393218:KIN393218 KSI393218:KSJ393218 LCE393218:LCF393218 LMA393218:LMB393218 LVW393218:LVX393218 MFS393218:MFT393218 MPO393218:MPP393218 MZK393218:MZL393218 NJG393218:NJH393218 NTC393218:NTD393218 OCY393218:OCZ393218 OMU393218:OMV393218 OWQ393218:OWR393218 PGM393218:PGN393218 PQI393218:PQJ393218 QAE393218:QAF393218 QKA393218:QKB393218 QTW393218:QTX393218 RDS393218:RDT393218 RNO393218:RNP393218 RXK393218:RXL393218 SHG393218:SHH393218 SRC393218:SRD393218 TAY393218:TAZ393218 TKU393218:TKV393218 TUQ393218:TUR393218 UEM393218:UEN393218 UOI393218:UOJ393218 UYE393218:UYF393218 VIA393218:VIB393218 VRW393218:VRX393218 WBS393218:WBT393218 WLO393218:WLP393218 WVK393218:WVL393218 C458754:D458754 IY458754:IZ458754 SU458754:SV458754 ACQ458754:ACR458754 AMM458754:AMN458754 AWI458754:AWJ458754 BGE458754:BGF458754 BQA458754:BQB458754 BZW458754:BZX458754 CJS458754:CJT458754 CTO458754:CTP458754 DDK458754:DDL458754 DNG458754:DNH458754 DXC458754:DXD458754 EGY458754:EGZ458754 EQU458754:EQV458754 FAQ458754:FAR458754 FKM458754:FKN458754 FUI458754:FUJ458754 GEE458754:GEF458754 GOA458754:GOB458754 GXW458754:GXX458754 HHS458754:HHT458754 HRO458754:HRP458754 IBK458754:IBL458754 ILG458754:ILH458754 IVC458754:IVD458754 JEY458754:JEZ458754 JOU458754:JOV458754 JYQ458754:JYR458754 KIM458754:KIN458754 KSI458754:KSJ458754 LCE458754:LCF458754 LMA458754:LMB458754 LVW458754:LVX458754 MFS458754:MFT458754 MPO458754:MPP458754 MZK458754:MZL458754 NJG458754:NJH458754 NTC458754:NTD458754 OCY458754:OCZ458754 OMU458754:OMV458754 OWQ458754:OWR458754 PGM458754:PGN458754 PQI458754:PQJ458754 QAE458754:QAF458754 QKA458754:QKB458754 QTW458754:QTX458754 RDS458754:RDT458754 RNO458754:RNP458754 RXK458754:RXL458754 SHG458754:SHH458754 SRC458754:SRD458754 TAY458754:TAZ458754 TKU458754:TKV458754 TUQ458754:TUR458754 UEM458754:UEN458754 UOI458754:UOJ458754 UYE458754:UYF458754 VIA458754:VIB458754 VRW458754:VRX458754 WBS458754:WBT458754 WLO458754:WLP458754 WVK458754:WVL458754 C524290:D524290 IY524290:IZ524290 SU524290:SV524290 ACQ524290:ACR524290 AMM524290:AMN524290 AWI524290:AWJ524290 BGE524290:BGF524290 BQA524290:BQB524290 BZW524290:BZX524290 CJS524290:CJT524290 CTO524290:CTP524290 DDK524290:DDL524290 DNG524290:DNH524290 DXC524290:DXD524290 EGY524290:EGZ524290 EQU524290:EQV524290 FAQ524290:FAR524290 FKM524290:FKN524290 FUI524290:FUJ524290 GEE524290:GEF524290 GOA524290:GOB524290 GXW524290:GXX524290 HHS524290:HHT524290 HRO524290:HRP524290 IBK524290:IBL524290 ILG524290:ILH524290 IVC524290:IVD524290 JEY524290:JEZ524290 JOU524290:JOV524290 JYQ524290:JYR524290 KIM524290:KIN524290 KSI524290:KSJ524290 LCE524290:LCF524290 LMA524290:LMB524290 LVW524290:LVX524290 MFS524290:MFT524290 MPO524290:MPP524290 MZK524290:MZL524290 NJG524290:NJH524290 NTC524290:NTD524290 OCY524290:OCZ524290 OMU524290:OMV524290 OWQ524290:OWR524290 PGM524290:PGN524290 PQI524290:PQJ524290 QAE524290:QAF524290 QKA524290:QKB524290 QTW524290:QTX524290 RDS524290:RDT524290 RNO524290:RNP524290 RXK524290:RXL524290 SHG524290:SHH524290 SRC524290:SRD524290 TAY524290:TAZ524290 TKU524290:TKV524290 TUQ524290:TUR524290 UEM524290:UEN524290 UOI524290:UOJ524290 UYE524290:UYF524290 VIA524290:VIB524290 VRW524290:VRX524290 WBS524290:WBT524290 WLO524290:WLP524290 WVK524290:WVL524290 C589826:D589826 IY589826:IZ589826 SU589826:SV589826 ACQ589826:ACR589826 AMM589826:AMN589826 AWI589826:AWJ589826 BGE589826:BGF589826 BQA589826:BQB589826 BZW589826:BZX589826 CJS589826:CJT589826 CTO589826:CTP589826 DDK589826:DDL589826 DNG589826:DNH589826 DXC589826:DXD589826 EGY589826:EGZ589826 EQU589826:EQV589826 FAQ589826:FAR589826 FKM589826:FKN589826 FUI589826:FUJ589826 GEE589826:GEF589826 GOA589826:GOB589826 GXW589826:GXX589826 HHS589826:HHT589826 HRO589826:HRP589826 IBK589826:IBL589826 ILG589826:ILH589826 IVC589826:IVD589826 JEY589826:JEZ589826 JOU589826:JOV589826 JYQ589826:JYR589826 KIM589826:KIN589826 KSI589826:KSJ589826 LCE589826:LCF589826 LMA589826:LMB589826 LVW589826:LVX589826 MFS589826:MFT589826 MPO589826:MPP589826 MZK589826:MZL589826 NJG589826:NJH589826 NTC589826:NTD589826 OCY589826:OCZ589826 OMU589826:OMV589826 OWQ589826:OWR589826 PGM589826:PGN589826 PQI589826:PQJ589826 QAE589826:QAF589826 QKA589826:QKB589826 QTW589826:QTX589826 RDS589826:RDT589826 RNO589826:RNP589826 RXK589826:RXL589826 SHG589826:SHH589826 SRC589826:SRD589826 TAY589826:TAZ589826 TKU589826:TKV589826 TUQ589826:TUR589826 UEM589826:UEN589826 UOI589826:UOJ589826 UYE589826:UYF589826 VIA589826:VIB589826 VRW589826:VRX589826 WBS589826:WBT589826 WLO589826:WLP589826 WVK589826:WVL589826 C655362:D655362 IY655362:IZ655362 SU655362:SV655362 ACQ655362:ACR655362 AMM655362:AMN655362 AWI655362:AWJ655362 BGE655362:BGF655362 BQA655362:BQB655362 BZW655362:BZX655362 CJS655362:CJT655362 CTO655362:CTP655362 DDK655362:DDL655362 DNG655362:DNH655362 DXC655362:DXD655362 EGY655362:EGZ655362 EQU655362:EQV655362 FAQ655362:FAR655362 FKM655362:FKN655362 FUI655362:FUJ655362 GEE655362:GEF655362 GOA655362:GOB655362 GXW655362:GXX655362 HHS655362:HHT655362 HRO655362:HRP655362 IBK655362:IBL655362 ILG655362:ILH655362 IVC655362:IVD655362 JEY655362:JEZ655362 JOU655362:JOV655362 JYQ655362:JYR655362 KIM655362:KIN655362 KSI655362:KSJ655362 LCE655362:LCF655362 LMA655362:LMB655362 LVW655362:LVX655362 MFS655362:MFT655362 MPO655362:MPP655362 MZK655362:MZL655362 NJG655362:NJH655362 NTC655362:NTD655362 OCY655362:OCZ655362 OMU655362:OMV655362 OWQ655362:OWR655362 PGM655362:PGN655362 PQI655362:PQJ655362 QAE655362:QAF655362 QKA655362:QKB655362 QTW655362:QTX655362 RDS655362:RDT655362 RNO655362:RNP655362 RXK655362:RXL655362 SHG655362:SHH655362 SRC655362:SRD655362 TAY655362:TAZ655362 TKU655362:TKV655362 TUQ655362:TUR655362 UEM655362:UEN655362 UOI655362:UOJ655362 UYE655362:UYF655362 VIA655362:VIB655362 VRW655362:VRX655362 WBS655362:WBT655362 WLO655362:WLP655362 WVK655362:WVL655362 C720898:D720898 IY720898:IZ720898 SU720898:SV720898 ACQ720898:ACR720898 AMM720898:AMN720898 AWI720898:AWJ720898 BGE720898:BGF720898 BQA720898:BQB720898 BZW720898:BZX720898 CJS720898:CJT720898 CTO720898:CTP720898 DDK720898:DDL720898 DNG720898:DNH720898 DXC720898:DXD720898 EGY720898:EGZ720898 EQU720898:EQV720898 FAQ720898:FAR720898 FKM720898:FKN720898 FUI720898:FUJ720898 GEE720898:GEF720898 GOA720898:GOB720898 GXW720898:GXX720898 HHS720898:HHT720898 HRO720898:HRP720898 IBK720898:IBL720898 ILG720898:ILH720898 IVC720898:IVD720898 JEY720898:JEZ720898 JOU720898:JOV720898 JYQ720898:JYR720898 KIM720898:KIN720898 KSI720898:KSJ720898 LCE720898:LCF720898 LMA720898:LMB720898 LVW720898:LVX720898 MFS720898:MFT720898 MPO720898:MPP720898 MZK720898:MZL720898 NJG720898:NJH720898 NTC720898:NTD720898 OCY720898:OCZ720898 OMU720898:OMV720898 OWQ720898:OWR720898 PGM720898:PGN720898 PQI720898:PQJ720898 QAE720898:QAF720898 QKA720898:QKB720898 QTW720898:QTX720898 RDS720898:RDT720898 RNO720898:RNP720898 RXK720898:RXL720898 SHG720898:SHH720898 SRC720898:SRD720898 TAY720898:TAZ720898 TKU720898:TKV720898 TUQ720898:TUR720898 UEM720898:UEN720898 UOI720898:UOJ720898 UYE720898:UYF720898 VIA720898:VIB720898 VRW720898:VRX720898 WBS720898:WBT720898 WLO720898:WLP720898 WVK720898:WVL720898 C786434:D786434 IY786434:IZ786434 SU786434:SV786434 ACQ786434:ACR786434 AMM786434:AMN786434 AWI786434:AWJ786434 BGE786434:BGF786434 BQA786434:BQB786434 BZW786434:BZX786434 CJS786434:CJT786434 CTO786434:CTP786434 DDK786434:DDL786434 DNG786434:DNH786434 DXC786434:DXD786434 EGY786434:EGZ786434 EQU786434:EQV786434 FAQ786434:FAR786434 FKM786434:FKN786434 FUI786434:FUJ786434 GEE786434:GEF786434 GOA786434:GOB786434 GXW786434:GXX786434 HHS786434:HHT786434 HRO786434:HRP786434 IBK786434:IBL786434 ILG786434:ILH786434 IVC786434:IVD786434 JEY786434:JEZ786434 JOU786434:JOV786434 JYQ786434:JYR786434 KIM786434:KIN786434 KSI786434:KSJ786434 LCE786434:LCF786434 LMA786434:LMB786434 LVW786434:LVX786434 MFS786434:MFT786434 MPO786434:MPP786434 MZK786434:MZL786434 NJG786434:NJH786434 NTC786434:NTD786434 OCY786434:OCZ786434 OMU786434:OMV786434 OWQ786434:OWR786434 PGM786434:PGN786434 PQI786434:PQJ786434 QAE786434:QAF786434 QKA786434:QKB786434 QTW786434:QTX786434 RDS786434:RDT786434 RNO786434:RNP786434 RXK786434:RXL786434 SHG786434:SHH786434 SRC786434:SRD786434 TAY786434:TAZ786434 TKU786434:TKV786434 TUQ786434:TUR786434 UEM786434:UEN786434 UOI786434:UOJ786434 UYE786434:UYF786434 VIA786434:VIB786434 VRW786434:VRX786434 WBS786434:WBT786434 WLO786434:WLP786434 WVK786434:WVL786434 C851970:D851970 IY851970:IZ851970 SU851970:SV851970 ACQ851970:ACR851970 AMM851970:AMN851970 AWI851970:AWJ851970 BGE851970:BGF851970 BQA851970:BQB851970 BZW851970:BZX851970 CJS851970:CJT851970 CTO851970:CTP851970 DDK851970:DDL851970 DNG851970:DNH851970 DXC851970:DXD851970 EGY851970:EGZ851970 EQU851970:EQV851970 FAQ851970:FAR851970 FKM851970:FKN851970 FUI851970:FUJ851970 GEE851970:GEF851970 GOA851970:GOB851970 GXW851970:GXX851970 HHS851970:HHT851970 HRO851970:HRP851970 IBK851970:IBL851970 ILG851970:ILH851970 IVC851970:IVD851970 JEY851970:JEZ851970 JOU851970:JOV851970 JYQ851970:JYR851970 KIM851970:KIN851970 KSI851970:KSJ851970 LCE851970:LCF851970 LMA851970:LMB851970 LVW851970:LVX851970 MFS851970:MFT851970 MPO851970:MPP851970 MZK851970:MZL851970 NJG851970:NJH851970 NTC851970:NTD851970 OCY851970:OCZ851970 OMU851970:OMV851970 OWQ851970:OWR851970 PGM851970:PGN851970 PQI851970:PQJ851970 QAE851970:QAF851970 QKA851970:QKB851970 QTW851970:QTX851970 RDS851970:RDT851970 RNO851970:RNP851970 RXK851970:RXL851970 SHG851970:SHH851970 SRC851970:SRD851970 TAY851970:TAZ851970 TKU851970:TKV851970 TUQ851970:TUR851970 UEM851970:UEN851970 UOI851970:UOJ851970 UYE851970:UYF851970 VIA851970:VIB851970 VRW851970:VRX851970 WBS851970:WBT851970 WLO851970:WLP851970 WVK851970:WVL851970 C917506:D917506 IY917506:IZ917506 SU917506:SV917506 ACQ917506:ACR917506 AMM917506:AMN917506 AWI917506:AWJ917506 BGE917506:BGF917506 BQA917506:BQB917506 BZW917506:BZX917506 CJS917506:CJT917506 CTO917506:CTP917506 DDK917506:DDL917506 DNG917506:DNH917506 DXC917506:DXD917506 EGY917506:EGZ917506 EQU917506:EQV917506 FAQ917506:FAR917506 FKM917506:FKN917506 FUI917506:FUJ917506 GEE917506:GEF917506 GOA917506:GOB917506 GXW917506:GXX917506 HHS917506:HHT917506 HRO917506:HRP917506 IBK917506:IBL917506 ILG917506:ILH917506 IVC917506:IVD917506 JEY917506:JEZ917506 JOU917506:JOV917506 JYQ917506:JYR917506 KIM917506:KIN917506 KSI917506:KSJ917506 LCE917506:LCF917506 LMA917506:LMB917506 LVW917506:LVX917506 MFS917506:MFT917506 MPO917506:MPP917506 MZK917506:MZL917506 NJG917506:NJH917506 NTC917506:NTD917506 OCY917506:OCZ917506 OMU917506:OMV917506 OWQ917506:OWR917506 PGM917506:PGN917506 PQI917506:PQJ917506 QAE917506:QAF917506 QKA917506:QKB917506 QTW917506:QTX917506 RDS917506:RDT917506 RNO917506:RNP917506 RXK917506:RXL917506 SHG917506:SHH917506 SRC917506:SRD917506 TAY917506:TAZ917506 TKU917506:TKV917506 TUQ917506:TUR917506 UEM917506:UEN917506 UOI917506:UOJ917506 UYE917506:UYF917506 VIA917506:VIB917506 VRW917506:VRX917506 WBS917506:WBT917506 WLO917506:WLP917506 WVK917506:WVL917506 C983042:D983042 IY983042:IZ983042 SU983042:SV983042 ACQ983042:ACR983042 AMM983042:AMN983042 AWI983042:AWJ983042 BGE983042:BGF983042 BQA983042:BQB983042 BZW983042:BZX983042 CJS983042:CJT983042 CTO983042:CTP983042 DDK983042:DDL983042 DNG983042:DNH983042 DXC983042:DXD983042 EGY983042:EGZ983042 EQU983042:EQV983042 FAQ983042:FAR983042 FKM983042:FKN983042 FUI983042:FUJ983042 GEE983042:GEF983042 GOA983042:GOB983042 GXW983042:GXX983042 HHS983042:HHT983042 HRO983042:HRP983042 IBK983042:IBL983042 ILG983042:ILH983042 IVC983042:IVD983042 JEY983042:JEZ983042 JOU983042:JOV983042 JYQ983042:JYR983042 KIM983042:KIN983042 KSI983042:KSJ983042 LCE983042:LCF983042 LMA983042:LMB983042 LVW983042:LVX983042 MFS983042:MFT983042 MPO983042:MPP983042 MZK983042:MZL983042 NJG983042:NJH983042 NTC983042:NTD983042 OCY983042:OCZ983042 OMU983042:OMV983042 OWQ983042:OWR983042 PGM983042:PGN983042 PQI983042:PQJ983042 QAE983042:QAF983042 QKA983042:QKB983042 QTW983042:QTX983042 RDS983042:RDT983042 RNO983042:RNP983042 RXK983042:RXL983042 SHG983042:SHH983042 SRC983042:SRD983042 TAY983042:TAZ983042 TKU983042:TKV983042 TUQ983042:TUR983042 UEM983042:UEN983042 UOI983042:UOJ983042 UYE983042:UYF983042 VIA983042:VIB983042 VRW983042:VRX983042 WBS983042:WBT983042 WLO983042:WLP983042 WVK983042:WVL983042"/>
    <dataValidation allowBlank="1" showInputMessage="1" showErrorMessage="1" prompt="Nombre completo del beneficiario."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dataValidation allowBlank="1" showInputMessage="1" showErrorMessage="1" prompt="Clave Única de Registro de Población, cuando el beneficiario de la ayuda o subsidio sea una persona física."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dataValidation allowBlank="1" showInputMessage="1" showErrorMessage="1" prompt="Registro Federal de Contribuyentes con Homoclave cuando el beneficiario de la ayuda o subsidio sea una persona moral o persona física con actividad empresarial y profesional."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dataValidation allowBlank="1" showInputMessage="1" showErrorMessage="1" prompt="Recursos efectivamente pagados al beneficiario del subsidio o ayuda, realizado por medio de transferencia electrónica, cheque, etc." sqref="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B17" sqref="B17"/>
    </sheetView>
  </sheetViews>
  <sheetFormatPr baseColWidth="10" defaultColWidth="9.28515625" defaultRowHeight="11.25" x14ac:dyDescent="0.2"/>
  <cols>
    <col min="1" max="1" width="55.140625" style="1" customWidth="1"/>
    <col min="2" max="2" width="30.28515625" style="1" customWidth="1"/>
    <col min="3" max="3" width="31.7109375" style="1" customWidth="1"/>
    <col min="4" max="256" width="9.28515625" style="1"/>
    <col min="257" max="257" width="55.140625" style="1" customWidth="1"/>
    <col min="258" max="258" width="30.28515625" style="1" customWidth="1"/>
    <col min="259" max="259" width="31.7109375" style="1" customWidth="1"/>
    <col min="260" max="512" width="9.28515625" style="1"/>
    <col min="513" max="513" width="55.140625" style="1" customWidth="1"/>
    <col min="514" max="514" width="30.28515625" style="1" customWidth="1"/>
    <col min="515" max="515" width="31.7109375" style="1" customWidth="1"/>
    <col min="516" max="768" width="9.28515625" style="1"/>
    <col min="769" max="769" width="55.140625" style="1" customWidth="1"/>
    <col min="770" max="770" width="30.28515625" style="1" customWidth="1"/>
    <col min="771" max="771" width="31.7109375" style="1" customWidth="1"/>
    <col min="772" max="1024" width="9.28515625" style="1"/>
    <col min="1025" max="1025" width="55.140625" style="1" customWidth="1"/>
    <col min="1026" max="1026" width="30.28515625" style="1" customWidth="1"/>
    <col min="1027" max="1027" width="31.7109375" style="1" customWidth="1"/>
    <col min="1028" max="1280" width="9.28515625" style="1"/>
    <col min="1281" max="1281" width="55.140625" style="1" customWidth="1"/>
    <col min="1282" max="1282" width="30.28515625" style="1" customWidth="1"/>
    <col min="1283" max="1283" width="31.7109375" style="1" customWidth="1"/>
    <col min="1284" max="1536" width="9.28515625" style="1"/>
    <col min="1537" max="1537" width="55.140625" style="1" customWidth="1"/>
    <col min="1538" max="1538" width="30.28515625" style="1" customWidth="1"/>
    <col min="1539" max="1539" width="31.7109375" style="1" customWidth="1"/>
    <col min="1540" max="1792" width="9.28515625" style="1"/>
    <col min="1793" max="1793" width="55.140625" style="1" customWidth="1"/>
    <col min="1794" max="1794" width="30.28515625" style="1" customWidth="1"/>
    <col min="1795" max="1795" width="31.7109375" style="1" customWidth="1"/>
    <col min="1796" max="2048" width="9.28515625" style="1"/>
    <col min="2049" max="2049" width="55.140625" style="1" customWidth="1"/>
    <col min="2050" max="2050" width="30.28515625" style="1" customWidth="1"/>
    <col min="2051" max="2051" width="31.7109375" style="1" customWidth="1"/>
    <col min="2052" max="2304" width="9.28515625" style="1"/>
    <col min="2305" max="2305" width="55.140625" style="1" customWidth="1"/>
    <col min="2306" max="2306" width="30.28515625" style="1" customWidth="1"/>
    <col min="2307" max="2307" width="31.7109375" style="1" customWidth="1"/>
    <col min="2308" max="2560" width="9.28515625" style="1"/>
    <col min="2561" max="2561" width="55.140625" style="1" customWidth="1"/>
    <col min="2562" max="2562" width="30.28515625" style="1" customWidth="1"/>
    <col min="2563" max="2563" width="31.7109375" style="1" customWidth="1"/>
    <col min="2564" max="2816" width="9.28515625" style="1"/>
    <col min="2817" max="2817" width="55.140625" style="1" customWidth="1"/>
    <col min="2818" max="2818" width="30.28515625" style="1" customWidth="1"/>
    <col min="2819" max="2819" width="31.7109375" style="1" customWidth="1"/>
    <col min="2820" max="3072" width="9.28515625" style="1"/>
    <col min="3073" max="3073" width="55.140625" style="1" customWidth="1"/>
    <col min="3074" max="3074" width="30.28515625" style="1" customWidth="1"/>
    <col min="3075" max="3075" width="31.7109375" style="1" customWidth="1"/>
    <col min="3076" max="3328" width="9.28515625" style="1"/>
    <col min="3329" max="3329" width="55.140625" style="1" customWidth="1"/>
    <col min="3330" max="3330" width="30.28515625" style="1" customWidth="1"/>
    <col min="3331" max="3331" width="31.7109375" style="1" customWidth="1"/>
    <col min="3332" max="3584" width="9.28515625" style="1"/>
    <col min="3585" max="3585" width="55.140625" style="1" customWidth="1"/>
    <col min="3586" max="3586" width="30.28515625" style="1" customWidth="1"/>
    <col min="3587" max="3587" width="31.7109375" style="1" customWidth="1"/>
    <col min="3588" max="3840" width="9.28515625" style="1"/>
    <col min="3841" max="3841" width="55.140625" style="1" customWidth="1"/>
    <col min="3842" max="3842" width="30.28515625" style="1" customWidth="1"/>
    <col min="3843" max="3843" width="31.7109375" style="1" customWidth="1"/>
    <col min="3844" max="4096" width="9.28515625" style="1"/>
    <col min="4097" max="4097" width="55.140625" style="1" customWidth="1"/>
    <col min="4098" max="4098" width="30.28515625" style="1" customWidth="1"/>
    <col min="4099" max="4099" width="31.7109375" style="1" customWidth="1"/>
    <col min="4100" max="4352" width="9.28515625" style="1"/>
    <col min="4353" max="4353" width="55.140625" style="1" customWidth="1"/>
    <col min="4354" max="4354" width="30.28515625" style="1" customWidth="1"/>
    <col min="4355" max="4355" width="31.7109375" style="1" customWidth="1"/>
    <col min="4356" max="4608" width="9.28515625" style="1"/>
    <col min="4609" max="4609" width="55.140625" style="1" customWidth="1"/>
    <col min="4610" max="4610" width="30.28515625" style="1" customWidth="1"/>
    <col min="4611" max="4611" width="31.7109375" style="1" customWidth="1"/>
    <col min="4612" max="4864" width="9.28515625" style="1"/>
    <col min="4865" max="4865" width="55.140625" style="1" customWidth="1"/>
    <col min="4866" max="4866" width="30.28515625" style="1" customWidth="1"/>
    <col min="4867" max="4867" width="31.7109375" style="1" customWidth="1"/>
    <col min="4868" max="5120" width="9.28515625" style="1"/>
    <col min="5121" max="5121" width="55.140625" style="1" customWidth="1"/>
    <col min="5122" max="5122" width="30.28515625" style="1" customWidth="1"/>
    <col min="5123" max="5123" width="31.7109375" style="1" customWidth="1"/>
    <col min="5124" max="5376" width="9.28515625" style="1"/>
    <col min="5377" max="5377" width="55.140625" style="1" customWidth="1"/>
    <col min="5378" max="5378" width="30.28515625" style="1" customWidth="1"/>
    <col min="5379" max="5379" width="31.7109375" style="1" customWidth="1"/>
    <col min="5380" max="5632" width="9.28515625" style="1"/>
    <col min="5633" max="5633" width="55.140625" style="1" customWidth="1"/>
    <col min="5634" max="5634" width="30.28515625" style="1" customWidth="1"/>
    <col min="5635" max="5635" width="31.7109375" style="1" customWidth="1"/>
    <col min="5636" max="5888" width="9.28515625" style="1"/>
    <col min="5889" max="5889" width="55.140625" style="1" customWidth="1"/>
    <col min="5890" max="5890" width="30.28515625" style="1" customWidth="1"/>
    <col min="5891" max="5891" width="31.7109375" style="1" customWidth="1"/>
    <col min="5892" max="6144" width="9.28515625" style="1"/>
    <col min="6145" max="6145" width="55.140625" style="1" customWidth="1"/>
    <col min="6146" max="6146" width="30.28515625" style="1" customWidth="1"/>
    <col min="6147" max="6147" width="31.7109375" style="1" customWidth="1"/>
    <col min="6148" max="6400" width="9.28515625" style="1"/>
    <col min="6401" max="6401" width="55.140625" style="1" customWidth="1"/>
    <col min="6402" max="6402" width="30.28515625" style="1" customWidth="1"/>
    <col min="6403" max="6403" width="31.7109375" style="1" customWidth="1"/>
    <col min="6404" max="6656" width="9.28515625" style="1"/>
    <col min="6657" max="6657" width="55.140625" style="1" customWidth="1"/>
    <col min="6658" max="6658" width="30.28515625" style="1" customWidth="1"/>
    <col min="6659" max="6659" width="31.7109375" style="1" customWidth="1"/>
    <col min="6660" max="6912" width="9.28515625" style="1"/>
    <col min="6913" max="6913" width="55.140625" style="1" customWidth="1"/>
    <col min="6914" max="6914" width="30.28515625" style="1" customWidth="1"/>
    <col min="6915" max="6915" width="31.7109375" style="1" customWidth="1"/>
    <col min="6916" max="7168" width="9.28515625" style="1"/>
    <col min="7169" max="7169" width="55.140625" style="1" customWidth="1"/>
    <col min="7170" max="7170" width="30.28515625" style="1" customWidth="1"/>
    <col min="7171" max="7171" width="31.7109375" style="1" customWidth="1"/>
    <col min="7172" max="7424" width="9.28515625" style="1"/>
    <col min="7425" max="7425" width="55.140625" style="1" customWidth="1"/>
    <col min="7426" max="7426" width="30.28515625" style="1" customWidth="1"/>
    <col min="7427" max="7427" width="31.7109375" style="1" customWidth="1"/>
    <col min="7428" max="7680" width="9.28515625" style="1"/>
    <col min="7681" max="7681" width="55.140625" style="1" customWidth="1"/>
    <col min="7682" max="7682" width="30.28515625" style="1" customWidth="1"/>
    <col min="7683" max="7683" width="31.7109375" style="1" customWidth="1"/>
    <col min="7684" max="7936" width="9.28515625" style="1"/>
    <col min="7937" max="7937" width="55.140625" style="1" customWidth="1"/>
    <col min="7938" max="7938" width="30.28515625" style="1" customWidth="1"/>
    <col min="7939" max="7939" width="31.7109375" style="1" customWidth="1"/>
    <col min="7940" max="8192" width="9.28515625" style="1"/>
    <col min="8193" max="8193" width="55.140625" style="1" customWidth="1"/>
    <col min="8194" max="8194" width="30.28515625" style="1" customWidth="1"/>
    <col min="8195" max="8195" width="31.7109375" style="1" customWidth="1"/>
    <col min="8196" max="8448" width="9.28515625" style="1"/>
    <col min="8449" max="8449" width="55.140625" style="1" customWidth="1"/>
    <col min="8450" max="8450" width="30.28515625" style="1" customWidth="1"/>
    <col min="8451" max="8451" width="31.7109375" style="1" customWidth="1"/>
    <col min="8452" max="8704" width="9.28515625" style="1"/>
    <col min="8705" max="8705" width="55.140625" style="1" customWidth="1"/>
    <col min="8706" max="8706" width="30.28515625" style="1" customWidth="1"/>
    <col min="8707" max="8707" width="31.7109375" style="1" customWidth="1"/>
    <col min="8708" max="8960" width="9.28515625" style="1"/>
    <col min="8961" max="8961" width="55.140625" style="1" customWidth="1"/>
    <col min="8962" max="8962" width="30.28515625" style="1" customWidth="1"/>
    <col min="8963" max="8963" width="31.7109375" style="1" customWidth="1"/>
    <col min="8964" max="9216" width="9.28515625" style="1"/>
    <col min="9217" max="9217" width="55.140625" style="1" customWidth="1"/>
    <col min="9218" max="9218" width="30.28515625" style="1" customWidth="1"/>
    <col min="9219" max="9219" width="31.7109375" style="1" customWidth="1"/>
    <col min="9220" max="9472" width="9.28515625" style="1"/>
    <col min="9473" max="9473" width="55.140625" style="1" customWidth="1"/>
    <col min="9474" max="9474" width="30.28515625" style="1" customWidth="1"/>
    <col min="9475" max="9475" width="31.7109375" style="1" customWidth="1"/>
    <col min="9476" max="9728" width="9.28515625" style="1"/>
    <col min="9729" max="9729" width="55.140625" style="1" customWidth="1"/>
    <col min="9730" max="9730" width="30.28515625" style="1" customWidth="1"/>
    <col min="9731" max="9731" width="31.7109375" style="1" customWidth="1"/>
    <col min="9732" max="9984" width="9.28515625" style="1"/>
    <col min="9985" max="9985" width="55.140625" style="1" customWidth="1"/>
    <col min="9986" max="9986" width="30.28515625" style="1" customWidth="1"/>
    <col min="9987" max="9987" width="31.7109375" style="1" customWidth="1"/>
    <col min="9988" max="10240" width="9.28515625" style="1"/>
    <col min="10241" max="10241" width="55.140625" style="1" customWidth="1"/>
    <col min="10242" max="10242" width="30.28515625" style="1" customWidth="1"/>
    <col min="10243" max="10243" width="31.7109375" style="1" customWidth="1"/>
    <col min="10244" max="10496" width="9.28515625" style="1"/>
    <col min="10497" max="10497" width="55.140625" style="1" customWidth="1"/>
    <col min="10498" max="10498" width="30.28515625" style="1" customWidth="1"/>
    <col min="10499" max="10499" width="31.7109375" style="1" customWidth="1"/>
    <col min="10500" max="10752" width="9.28515625" style="1"/>
    <col min="10753" max="10753" width="55.140625" style="1" customWidth="1"/>
    <col min="10754" max="10754" width="30.28515625" style="1" customWidth="1"/>
    <col min="10755" max="10755" width="31.7109375" style="1" customWidth="1"/>
    <col min="10756" max="11008" width="9.28515625" style="1"/>
    <col min="11009" max="11009" width="55.140625" style="1" customWidth="1"/>
    <col min="11010" max="11010" width="30.28515625" style="1" customWidth="1"/>
    <col min="11011" max="11011" width="31.7109375" style="1" customWidth="1"/>
    <col min="11012" max="11264" width="9.28515625" style="1"/>
    <col min="11265" max="11265" width="55.140625" style="1" customWidth="1"/>
    <col min="11266" max="11266" width="30.28515625" style="1" customWidth="1"/>
    <col min="11267" max="11267" width="31.7109375" style="1" customWidth="1"/>
    <col min="11268" max="11520" width="9.28515625" style="1"/>
    <col min="11521" max="11521" width="55.140625" style="1" customWidth="1"/>
    <col min="11522" max="11522" width="30.28515625" style="1" customWidth="1"/>
    <col min="11523" max="11523" width="31.7109375" style="1" customWidth="1"/>
    <col min="11524" max="11776" width="9.28515625" style="1"/>
    <col min="11777" max="11777" width="55.140625" style="1" customWidth="1"/>
    <col min="11778" max="11778" width="30.28515625" style="1" customWidth="1"/>
    <col min="11779" max="11779" width="31.7109375" style="1" customWidth="1"/>
    <col min="11780" max="12032" width="9.28515625" style="1"/>
    <col min="12033" max="12033" width="55.140625" style="1" customWidth="1"/>
    <col min="12034" max="12034" width="30.28515625" style="1" customWidth="1"/>
    <col min="12035" max="12035" width="31.7109375" style="1" customWidth="1"/>
    <col min="12036" max="12288" width="9.28515625" style="1"/>
    <col min="12289" max="12289" width="55.140625" style="1" customWidth="1"/>
    <col min="12290" max="12290" width="30.28515625" style="1" customWidth="1"/>
    <col min="12291" max="12291" width="31.7109375" style="1" customWidth="1"/>
    <col min="12292" max="12544" width="9.28515625" style="1"/>
    <col min="12545" max="12545" width="55.140625" style="1" customWidth="1"/>
    <col min="12546" max="12546" width="30.28515625" style="1" customWidth="1"/>
    <col min="12547" max="12547" width="31.7109375" style="1" customWidth="1"/>
    <col min="12548" max="12800" width="9.28515625" style="1"/>
    <col min="12801" max="12801" width="55.140625" style="1" customWidth="1"/>
    <col min="12802" max="12802" width="30.28515625" style="1" customWidth="1"/>
    <col min="12803" max="12803" width="31.7109375" style="1" customWidth="1"/>
    <col min="12804" max="13056" width="9.28515625" style="1"/>
    <col min="13057" max="13057" width="55.140625" style="1" customWidth="1"/>
    <col min="13058" max="13058" width="30.28515625" style="1" customWidth="1"/>
    <col min="13059" max="13059" width="31.7109375" style="1" customWidth="1"/>
    <col min="13060" max="13312" width="9.28515625" style="1"/>
    <col min="13313" max="13313" width="55.140625" style="1" customWidth="1"/>
    <col min="13314" max="13314" width="30.28515625" style="1" customWidth="1"/>
    <col min="13315" max="13315" width="31.7109375" style="1" customWidth="1"/>
    <col min="13316" max="13568" width="9.28515625" style="1"/>
    <col min="13569" max="13569" width="55.140625" style="1" customWidth="1"/>
    <col min="13570" max="13570" width="30.28515625" style="1" customWidth="1"/>
    <col min="13571" max="13571" width="31.7109375" style="1" customWidth="1"/>
    <col min="13572" max="13824" width="9.28515625" style="1"/>
    <col min="13825" max="13825" width="55.140625" style="1" customWidth="1"/>
    <col min="13826" max="13826" width="30.28515625" style="1" customWidth="1"/>
    <col min="13827" max="13827" width="31.7109375" style="1" customWidth="1"/>
    <col min="13828" max="14080" width="9.28515625" style="1"/>
    <col min="14081" max="14081" width="55.140625" style="1" customWidth="1"/>
    <col min="14082" max="14082" width="30.28515625" style="1" customWidth="1"/>
    <col min="14083" max="14083" width="31.7109375" style="1" customWidth="1"/>
    <col min="14084" max="14336" width="9.28515625" style="1"/>
    <col min="14337" max="14337" width="55.140625" style="1" customWidth="1"/>
    <col min="14338" max="14338" width="30.28515625" style="1" customWidth="1"/>
    <col min="14339" max="14339" width="31.7109375" style="1" customWidth="1"/>
    <col min="14340" max="14592" width="9.28515625" style="1"/>
    <col min="14593" max="14593" width="55.140625" style="1" customWidth="1"/>
    <col min="14594" max="14594" width="30.28515625" style="1" customWidth="1"/>
    <col min="14595" max="14595" width="31.7109375" style="1" customWidth="1"/>
    <col min="14596" max="14848" width="9.28515625" style="1"/>
    <col min="14849" max="14849" width="55.140625" style="1" customWidth="1"/>
    <col min="14850" max="14850" width="30.28515625" style="1" customWidth="1"/>
    <col min="14851" max="14851" width="31.7109375" style="1" customWidth="1"/>
    <col min="14852" max="15104" width="9.28515625" style="1"/>
    <col min="15105" max="15105" width="55.140625" style="1" customWidth="1"/>
    <col min="15106" max="15106" width="30.28515625" style="1" customWidth="1"/>
    <col min="15107" max="15107" width="31.7109375" style="1" customWidth="1"/>
    <col min="15108" max="15360" width="9.28515625" style="1"/>
    <col min="15361" max="15361" width="55.140625" style="1" customWidth="1"/>
    <col min="15362" max="15362" width="30.28515625" style="1" customWidth="1"/>
    <col min="15363" max="15363" width="31.7109375" style="1" customWidth="1"/>
    <col min="15364" max="15616" width="9.28515625" style="1"/>
    <col min="15617" max="15617" width="55.140625" style="1" customWidth="1"/>
    <col min="15618" max="15618" width="30.28515625" style="1" customWidth="1"/>
    <col min="15619" max="15619" width="31.7109375" style="1" customWidth="1"/>
    <col min="15620" max="15872" width="9.28515625" style="1"/>
    <col min="15873" max="15873" width="55.140625" style="1" customWidth="1"/>
    <col min="15874" max="15874" width="30.28515625" style="1" customWidth="1"/>
    <col min="15875" max="15875" width="31.7109375" style="1" customWidth="1"/>
    <col min="15876" max="16128" width="9.28515625" style="1"/>
    <col min="16129" max="16129" width="55.140625" style="1" customWidth="1"/>
    <col min="16130" max="16130" width="30.28515625" style="1" customWidth="1"/>
    <col min="16131" max="16131" width="31.7109375" style="1" customWidth="1"/>
    <col min="16132" max="16384" width="9.28515625" style="1"/>
  </cols>
  <sheetData>
    <row r="1" spans="1:3" ht="35.1" customHeight="1" x14ac:dyDescent="0.2">
      <c r="A1" s="240" t="s">
        <v>514</v>
      </c>
      <c r="B1" s="241"/>
      <c r="C1" s="242"/>
    </row>
    <row r="2" spans="1:3" ht="15" customHeight="1" x14ac:dyDescent="0.2">
      <c r="A2" s="44" t="s">
        <v>515</v>
      </c>
      <c r="B2" s="44" t="s">
        <v>516</v>
      </c>
      <c r="C2" s="44" t="s">
        <v>517</v>
      </c>
    </row>
    <row r="3" spans="1:3" x14ac:dyDescent="0.2">
      <c r="A3" s="122" t="s">
        <v>241</v>
      </c>
      <c r="B3" s="109"/>
      <c r="C3" s="130"/>
    </row>
    <row r="4" spans="1:3" x14ac:dyDescent="0.2">
      <c r="A4" s="111"/>
      <c r="B4" s="112"/>
      <c r="C4" s="131"/>
    </row>
    <row r="5" spans="1:3" x14ac:dyDescent="0.2">
      <c r="A5" s="111"/>
      <c r="B5" s="112"/>
      <c r="C5" s="131"/>
    </row>
    <row r="6" spans="1:3" x14ac:dyDescent="0.2">
      <c r="A6" s="111"/>
      <c r="B6" s="112"/>
      <c r="C6" s="131"/>
    </row>
    <row r="7" spans="1:3" x14ac:dyDescent="0.2">
      <c r="A7" s="111"/>
      <c r="B7" s="112"/>
      <c r="C7" s="131"/>
    </row>
    <row r="8" spans="1:3" x14ac:dyDescent="0.2">
      <c r="A8" s="111"/>
      <c r="B8" s="112"/>
      <c r="C8" s="131"/>
    </row>
    <row r="9" spans="1:3" x14ac:dyDescent="0.2">
      <c r="A9" s="111"/>
      <c r="B9" s="112"/>
      <c r="C9" s="131"/>
    </row>
    <row r="10" spans="1:3" x14ac:dyDescent="0.2">
      <c r="A10" s="111"/>
      <c r="B10" s="112"/>
      <c r="C10" s="131"/>
    </row>
    <row r="11" spans="1:3" x14ac:dyDescent="0.2">
      <c r="A11" s="111"/>
      <c r="B11" s="112"/>
      <c r="C11" s="131"/>
    </row>
    <row r="12" spans="1:3" x14ac:dyDescent="0.2">
      <c r="A12" s="111"/>
      <c r="B12" s="112"/>
      <c r="C12" s="131"/>
    </row>
    <row r="13" spans="1:3" x14ac:dyDescent="0.2">
      <c r="A13" s="111"/>
      <c r="B13" s="112"/>
      <c r="C13" s="131"/>
    </row>
    <row r="14" spans="1:3" x14ac:dyDescent="0.2">
      <c r="A14" s="111"/>
      <c r="B14" s="112"/>
      <c r="C14" s="131"/>
    </row>
    <row r="15" spans="1:3" x14ac:dyDescent="0.2">
      <c r="A15" s="111"/>
      <c r="B15" s="112"/>
      <c r="C15" s="131"/>
    </row>
    <row r="16" spans="1:3" x14ac:dyDescent="0.2">
      <c r="A16" s="111"/>
      <c r="B16" s="112"/>
      <c r="C16" s="131"/>
    </row>
    <row r="17" spans="1:3" x14ac:dyDescent="0.2">
      <c r="A17" s="111"/>
      <c r="B17" s="112"/>
      <c r="C17" s="131"/>
    </row>
    <row r="18" spans="1:3" x14ac:dyDescent="0.2">
      <c r="A18" s="111"/>
      <c r="B18" s="112"/>
      <c r="C18" s="131"/>
    </row>
    <row r="19" spans="1:3" x14ac:dyDescent="0.2">
      <c r="A19" s="111"/>
      <c r="B19" s="112"/>
      <c r="C19" s="131"/>
    </row>
    <row r="20" spans="1:3" x14ac:dyDescent="0.2">
      <c r="A20" s="113"/>
      <c r="B20" s="112"/>
      <c r="C20" s="131"/>
    </row>
    <row r="21" spans="1:3" x14ac:dyDescent="0.2">
      <c r="A21" s="113"/>
      <c r="B21" s="112"/>
      <c r="C21" s="131"/>
    </row>
    <row r="22" spans="1:3" x14ac:dyDescent="0.2">
      <c r="A22" s="111"/>
      <c r="B22" s="112"/>
      <c r="C22" s="131"/>
    </row>
    <row r="23" spans="1:3" x14ac:dyDescent="0.2">
      <c r="A23" s="113"/>
      <c r="B23" s="112"/>
      <c r="C23" s="131"/>
    </row>
    <row r="24" spans="1:3" x14ac:dyDescent="0.2">
      <c r="A24" s="113"/>
      <c r="B24" s="112"/>
      <c r="C24" s="131"/>
    </row>
    <row r="25" spans="1:3" x14ac:dyDescent="0.2">
      <c r="A25" s="111"/>
      <c r="B25" s="112"/>
      <c r="C25" s="131"/>
    </row>
    <row r="26" spans="1:3" x14ac:dyDescent="0.2">
      <c r="A26" s="111"/>
      <c r="B26" s="112"/>
      <c r="C26" s="131"/>
    </row>
    <row r="27" spans="1:3" x14ac:dyDescent="0.2">
      <c r="A27" s="111"/>
      <c r="B27" s="114"/>
      <c r="C27" s="131"/>
    </row>
    <row r="28" spans="1:3" x14ac:dyDescent="0.2">
      <c r="A28" s="111"/>
      <c r="B28" s="112"/>
      <c r="C28" s="131"/>
    </row>
    <row r="29" spans="1:3" x14ac:dyDescent="0.2">
      <c r="A29" s="111"/>
      <c r="B29" s="112"/>
      <c r="C29" s="131"/>
    </row>
    <row r="30" spans="1:3" x14ac:dyDescent="0.2">
      <c r="A30" s="115"/>
      <c r="B30" s="132"/>
      <c r="C30" s="133"/>
    </row>
  </sheetData>
  <sheetProtection formatCells="0" formatColumns="0" formatRows="0" insertRows="0" deleteRows="0" autoFilter="0"/>
  <mergeCells count="1">
    <mergeCell ref="A1:C1"/>
  </mergeCells>
  <dataValidations count="3">
    <dataValidation allowBlank="1" showInputMessage="1" showErrorMessage="1" prompt="Número y tipo de cuenta bancaria en la que se depositan los recursos federales."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dataValidation allowBlank="1" showInputMessage="1" showErrorMessage="1" prompt="Detalle de la institución financiera, en la que se depositan los recursos federales."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 allowBlank="1" showInputMessage="1" showErrorMessage="1" prompt="Detalle del Fondo o Programa (clave y nombre completo)."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A4" sqref="A4"/>
    </sheetView>
  </sheetViews>
  <sheetFormatPr baseColWidth="10" defaultColWidth="9.28515625" defaultRowHeight="11.25" x14ac:dyDescent="0.2"/>
  <cols>
    <col min="1" max="1" width="15.7109375" style="135" bestFit="1" customWidth="1"/>
    <col min="2" max="2" width="27.5703125" style="135" customWidth="1"/>
    <col min="3" max="5" width="16.28515625" style="105" customWidth="1"/>
    <col min="6" max="256" width="9.28515625" style="1"/>
    <col min="257" max="257" width="15.7109375" style="1" bestFit="1" customWidth="1"/>
    <col min="258" max="258" width="27.5703125" style="1" customWidth="1"/>
    <col min="259" max="261" width="16.28515625" style="1" customWidth="1"/>
    <col min="262" max="512" width="9.28515625" style="1"/>
    <col min="513" max="513" width="15.7109375" style="1" bestFit="1" customWidth="1"/>
    <col min="514" max="514" width="27.5703125" style="1" customWidth="1"/>
    <col min="515" max="517" width="16.28515625" style="1" customWidth="1"/>
    <col min="518" max="768" width="9.28515625" style="1"/>
    <col min="769" max="769" width="15.7109375" style="1" bestFit="1" customWidth="1"/>
    <col min="770" max="770" width="27.5703125" style="1" customWidth="1"/>
    <col min="771" max="773" width="16.28515625" style="1" customWidth="1"/>
    <col min="774" max="1024" width="9.28515625" style="1"/>
    <col min="1025" max="1025" width="15.7109375" style="1" bestFit="1" customWidth="1"/>
    <col min="1026" max="1026" width="27.5703125" style="1" customWidth="1"/>
    <col min="1027" max="1029" width="16.28515625" style="1" customWidth="1"/>
    <col min="1030" max="1280" width="9.28515625" style="1"/>
    <col min="1281" max="1281" width="15.7109375" style="1" bestFit="1" customWidth="1"/>
    <col min="1282" max="1282" width="27.5703125" style="1" customWidth="1"/>
    <col min="1283" max="1285" width="16.28515625" style="1" customWidth="1"/>
    <col min="1286" max="1536" width="9.28515625" style="1"/>
    <col min="1537" max="1537" width="15.7109375" style="1" bestFit="1" customWidth="1"/>
    <col min="1538" max="1538" width="27.5703125" style="1" customWidth="1"/>
    <col min="1539" max="1541" width="16.28515625" style="1" customWidth="1"/>
    <col min="1542" max="1792" width="9.28515625" style="1"/>
    <col min="1793" max="1793" width="15.7109375" style="1" bestFit="1" customWidth="1"/>
    <col min="1794" max="1794" width="27.5703125" style="1" customWidth="1"/>
    <col min="1795" max="1797" width="16.28515625" style="1" customWidth="1"/>
    <col min="1798" max="2048" width="9.28515625" style="1"/>
    <col min="2049" max="2049" width="15.7109375" style="1" bestFit="1" customWidth="1"/>
    <col min="2050" max="2050" width="27.5703125" style="1" customWidth="1"/>
    <col min="2051" max="2053" width="16.28515625" style="1" customWidth="1"/>
    <col min="2054" max="2304" width="9.28515625" style="1"/>
    <col min="2305" max="2305" width="15.7109375" style="1" bestFit="1" customWidth="1"/>
    <col min="2306" max="2306" width="27.5703125" style="1" customWidth="1"/>
    <col min="2307" max="2309" width="16.28515625" style="1" customWidth="1"/>
    <col min="2310" max="2560" width="9.28515625" style="1"/>
    <col min="2561" max="2561" width="15.7109375" style="1" bestFit="1" customWidth="1"/>
    <col min="2562" max="2562" width="27.5703125" style="1" customWidth="1"/>
    <col min="2563" max="2565" width="16.28515625" style="1" customWidth="1"/>
    <col min="2566" max="2816" width="9.28515625" style="1"/>
    <col min="2817" max="2817" width="15.7109375" style="1" bestFit="1" customWidth="1"/>
    <col min="2818" max="2818" width="27.5703125" style="1" customWidth="1"/>
    <col min="2819" max="2821" width="16.28515625" style="1" customWidth="1"/>
    <col min="2822" max="3072" width="9.28515625" style="1"/>
    <col min="3073" max="3073" width="15.7109375" style="1" bestFit="1" customWidth="1"/>
    <col min="3074" max="3074" width="27.5703125" style="1" customWidth="1"/>
    <col min="3075" max="3077" width="16.28515625" style="1" customWidth="1"/>
    <col min="3078" max="3328" width="9.28515625" style="1"/>
    <col min="3329" max="3329" width="15.7109375" style="1" bestFit="1" customWidth="1"/>
    <col min="3330" max="3330" width="27.5703125" style="1" customWidth="1"/>
    <col min="3331" max="3333" width="16.28515625" style="1" customWidth="1"/>
    <col min="3334" max="3584" width="9.28515625" style="1"/>
    <col min="3585" max="3585" width="15.7109375" style="1" bestFit="1" customWidth="1"/>
    <col min="3586" max="3586" width="27.5703125" style="1" customWidth="1"/>
    <col min="3587" max="3589" width="16.28515625" style="1" customWidth="1"/>
    <col min="3590" max="3840" width="9.28515625" style="1"/>
    <col min="3841" max="3841" width="15.7109375" style="1" bestFit="1" customWidth="1"/>
    <col min="3842" max="3842" width="27.5703125" style="1" customWidth="1"/>
    <col min="3843" max="3845" width="16.28515625" style="1" customWidth="1"/>
    <col min="3846" max="4096" width="9.28515625" style="1"/>
    <col min="4097" max="4097" width="15.7109375" style="1" bestFit="1" customWidth="1"/>
    <col min="4098" max="4098" width="27.5703125" style="1" customWidth="1"/>
    <col min="4099" max="4101" width="16.28515625" style="1" customWidth="1"/>
    <col min="4102" max="4352" width="9.28515625" style="1"/>
    <col min="4353" max="4353" width="15.7109375" style="1" bestFit="1" customWidth="1"/>
    <col min="4354" max="4354" width="27.5703125" style="1" customWidth="1"/>
    <col min="4355" max="4357" width="16.28515625" style="1" customWidth="1"/>
    <col min="4358" max="4608" width="9.28515625" style="1"/>
    <col min="4609" max="4609" width="15.7109375" style="1" bestFit="1" customWidth="1"/>
    <col min="4610" max="4610" width="27.5703125" style="1" customWidth="1"/>
    <col min="4611" max="4613" width="16.28515625" style="1" customWidth="1"/>
    <col min="4614" max="4864" width="9.28515625" style="1"/>
    <col min="4865" max="4865" width="15.7109375" style="1" bestFit="1" customWidth="1"/>
    <col min="4866" max="4866" width="27.5703125" style="1" customWidth="1"/>
    <col min="4867" max="4869" width="16.28515625" style="1" customWidth="1"/>
    <col min="4870" max="5120" width="9.28515625" style="1"/>
    <col min="5121" max="5121" width="15.7109375" style="1" bestFit="1" customWidth="1"/>
    <col min="5122" max="5122" width="27.5703125" style="1" customWidth="1"/>
    <col min="5123" max="5125" width="16.28515625" style="1" customWidth="1"/>
    <col min="5126" max="5376" width="9.28515625" style="1"/>
    <col min="5377" max="5377" width="15.7109375" style="1" bestFit="1" customWidth="1"/>
    <col min="5378" max="5378" width="27.5703125" style="1" customWidth="1"/>
    <col min="5379" max="5381" width="16.28515625" style="1" customWidth="1"/>
    <col min="5382" max="5632" width="9.28515625" style="1"/>
    <col min="5633" max="5633" width="15.7109375" style="1" bestFit="1" customWidth="1"/>
    <col min="5634" max="5634" width="27.5703125" style="1" customWidth="1"/>
    <col min="5635" max="5637" width="16.28515625" style="1" customWidth="1"/>
    <col min="5638" max="5888" width="9.28515625" style="1"/>
    <col min="5889" max="5889" width="15.7109375" style="1" bestFit="1" customWidth="1"/>
    <col min="5890" max="5890" width="27.5703125" style="1" customWidth="1"/>
    <col min="5891" max="5893" width="16.28515625" style="1" customWidth="1"/>
    <col min="5894" max="6144" width="9.28515625" style="1"/>
    <col min="6145" max="6145" width="15.7109375" style="1" bestFit="1" customWidth="1"/>
    <col min="6146" max="6146" width="27.5703125" style="1" customWidth="1"/>
    <col min="6147" max="6149" width="16.28515625" style="1" customWidth="1"/>
    <col min="6150" max="6400" width="9.28515625" style="1"/>
    <col min="6401" max="6401" width="15.7109375" style="1" bestFit="1" customWidth="1"/>
    <col min="6402" max="6402" width="27.5703125" style="1" customWidth="1"/>
    <col min="6403" max="6405" width="16.28515625" style="1" customWidth="1"/>
    <col min="6406" max="6656" width="9.28515625" style="1"/>
    <col min="6657" max="6657" width="15.7109375" style="1" bestFit="1" customWidth="1"/>
    <col min="6658" max="6658" width="27.5703125" style="1" customWidth="1"/>
    <col min="6659" max="6661" width="16.28515625" style="1" customWidth="1"/>
    <col min="6662" max="6912" width="9.28515625" style="1"/>
    <col min="6913" max="6913" width="15.7109375" style="1" bestFit="1" customWidth="1"/>
    <col min="6914" max="6914" width="27.5703125" style="1" customWidth="1"/>
    <col min="6915" max="6917" width="16.28515625" style="1" customWidth="1"/>
    <col min="6918" max="7168" width="9.28515625" style="1"/>
    <col min="7169" max="7169" width="15.7109375" style="1" bestFit="1" customWidth="1"/>
    <col min="7170" max="7170" width="27.5703125" style="1" customWidth="1"/>
    <col min="7171" max="7173" width="16.28515625" style="1" customWidth="1"/>
    <col min="7174" max="7424" width="9.28515625" style="1"/>
    <col min="7425" max="7425" width="15.7109375" style="1" bestFit="1" customWidth="1"/>
    <col min="7426" max="7426" width="27.5703125" style="1" customWidth="1"/>
    <col min="7427" max="7429" width="16.28515625" style="1" customWidth="1"/>
    <col min="7430" max="7680" width="9.28515625" style="1"/>
    <col min="7681" max="7681" width="15.7109375" style="1" bestFit="1" customWidth="1"/>
    <col min="7682" max="7682" width="27.5703125" style="1" customWidth="1"/>
    <col min="7683" max="7685" width="16.28515625" style="1" customWidth="1"/>
    <col min="7686" max="7936" width="9.28515625" style="1"/>
    <col min="7937" max="7937" width="15.7109375" style="1" bestFit="1" customWidth="1"/>
    <col min="7938" max="7938" width="27.5703125" style="1" customWidth="1"/>
    <col min="7939" max="7941" width="16.28515625" style="1" customWidth="1"/>
    <col min="7942" max="8192" width="9.28515625" style="1"/>
    <col min="8193" max="8193" width="15.7109375" style="1" bestFit="1" customWidth="1"/>
    <col min="8194" max="8194" width="27.5703125" style="1" customWidth="1"/>
    <col min="8195" max="8197" width="16.28515625" style="1" customWidth="1"/>
    <col min="8198" max="8448" width="9.28515625" style="1"/>
    <col min="8449" max="8449" width="15.7109375" style="1" bestFit="1" customWidth="1"/>
    <col min="8450" max="8450" width="27.5703125" style="1" customWidth="1"/>
    <col min="8451" max="8453" width="16.28515625" style="1" customWidth="1"/>
    <col min="8454" max="8704" width="9.28515625" style="1"/>
    <col min="8705" max="8705" width="15.7109375" style="1" bestFit="1" customWidth="1"/>
    <col min="8706" max="8706" width="27.5703125" style="1" customWidth="1"/>
    <col min="8707" max="8709" width="16.28515625" style="1" customWidth="1"/>
    <col min="8710" max="8960" width="9.28515625" style="1"/>
    <col min="8961" max="8961" width="15.7109375" style="1" bestFit="1" customWidth="1"/>
    <col min="8962" max="8962" width="27.5703125" style="1" customWidth="1"/>
    <col min="8963" max="8965" width="16.28515625" style="1" customWidth="1"/>
    <col min="8966" max="9216" width="9.28515625" style="1"/>
    <col min="9217" max="9217" width="15.7109375" style="1" bestFit="1" customWidth="1"/>
    <col min="9218" max="9218" width="27.5703125" style="1" customWidth="1"/>
    <col min="9219" max="9221" width="16.28515625" style="1" customWidth="1"/>
    <col min="9222" max="9472" width="9.28515625" style="1"/>
    <col min="9473" max="9473" width="15.7109375" style="1" bestFit="1" customWidth="1"/>
    <col min="9474" max="9474" width="27.5703125" style="1" customWidth="1"/>
    <col min="9475" max="9477" width="16.28515625" style="1" customWidth="1"/>
    <col min="9478" max="9728" width="9.28515625" style="1"/>
    <col min="9729" max="9729" width="15.7109375" style="1" bestFit="1" customWidth="1"/>
    <col min="9730" max="9730" width="27.5703125" style="1" customWidth="1"/>
    <col min="9731" max="9733" width="16.28515625" style="1" customWidth="1"/>
    <col min="9734" max="9984" width="9.28515625" style="1"/>
    <col min="9985" max="9985" width="15.7109375" style="1" bestFit="1" customWidth="1"/>
    <col min="9986" max="9986" width="27.5703125" style="1" customWidth="1"/>
    <col min="9987" max="9989" width="16.28515625" style="1" customWidth="1"/>
    <col min="9990" max="10240" width="9.28515625" style="1"/>
    <col min="10241" max="10241" width="15.7109375" style="1" bestFit="1" customWidth="1"/>
    <col min="10242" max="10242" width="27.5703125" style="1" customWidth="1"/>
    <col min="10243" max="10245" width="16.28515625" style="1" customWidth="1"/>
    <col min="10246" max="10496" width="9.28515625" style="1"/>
    <col min="10497" max="10497" width="15.7109375" style="1" bestFit="1" customWidth="1"/>
    <col min="10498" max="10498" width="27.5703125" style="1" customWidth="1"/>
    <col min="10499" max="10501" width="16.28515625" style="1" customWidth="1"/>
    <col min="10502" max="10752" width="9.28515625" style="1"/>
    <col min="10753" max="10753" width="15.7109375" style="1" bestFit="1" customWidth="1"/>
    <col min="10754" max="10754" width="27.5703125" style="1" customWidth="1"/>
    <col min="10755" max="10757" width="16.28515625" style="1" customWidth="1"/>
    <col min="10758" max="11008" width="9.28515625" style="1"/>
    <col min="11009" max="11009" width="15.7109375" style="1" bestFit="1" customWidth="1"/>
    <col min="11010" max="11010" width="27.5703125" style="1" customWidth="1"/>
    <col min="11011" max="11013" width="16.28515625" style="1" customWidth="1"/>
    <col min="11014" max="11264" width="9.28515625" style="1"/>
    <col min="11265" max="11265" width="15.7109375" style="1" bestFit="1" customWidth="1"/>
    <col min="11266" max="11266" width="27.5703125" style="1" customWidth="1"/>
    <col min="11267" max="11269" width="16.28515625" style="1" customWidth="1"/>
    <col min="11270" max="11520" width="9.28515625" style="1"/>
    <col min="11521" max="11521" width="15.7109375" style="1" bestFit="1" customWidth="1"/>
    <col min="11522" max="11522" width="27.5703125" style="1" customWidth="1"/>
    <col min="11523" max="11525" width="16.28515625" style="1" customWidth="1"/>
    <col min="11526" max="11776" width="9.28515625" style="1"/>
    <col min="11777" max="11777" width="15.7109375" style="1" bestFit="1" customWidth="1"/>
    <col min="11778" max="11778" width="27.5703125" style="1" customWidth="1"/>
    <col min="11779" max="11781" width="16.28515625" style="1" customWidth="1"/>
    <col min="11782" max="12032" width="9.28515625" style="1"/>
    <col min="12033" max="12033" width="15.7109375" style="1" bestFit="1" customWidth="1"/>
    <col min="12034" max="12034" width="27.5703125" style="1" customWidth="1"/>
    <col min="12035" max="12037" width="16.28515625" style="1" customWidth="1"/>
    <col min="12038" max="12288" width="9.28515625" style="1"/>
    <col min="12289" max="12289" width="15.7109375" style="1" bestFit="1" customWidth="1"/>
    <col min="12290" max="12290" width="27.5703125" style="1" customWidth="1"/>
    <col min="12291" max="12293" width="16.28515625" style="1" customWidth="1"/>
    <col min="12294" max="12544" width="9.28515625" style="1"/>
    <col min="12545" max="12545" width="15.7109375" style="1" bestFit="1" customWidth="1"/>
    <col min="12546" max="12546" width="27.5703125" style="1" customWidth="1"/>
    <col min="12547" max="12549" width="16.28515625" style="1" customWidth="1"/>
    <col min="12550" max="12800" width="9.28515625" style="1"/>
    <col min="12801" max="12801" width="15.7109375" style="1" bestFit="1" customWidth="1"/>
    <col min="12802" max="12802" width="27.5703125" style="1" customWidth="1"/>
    <col min="12803" max="12805" width="16.28515625" style="1" customWidth="1"/>
    <col min="12806" max="13056" width="9.28515625" style="1"/>
    <col min="13057" max="13057" width="15.7109375" style="1" bestFit="1" customWidth="1"/>
    <col min="13058" max="13058" width="27.5703125" style="1" customWidth="1"/>
    <col min="13059" max="13061" width="16.28515625" style="1" customWidth="1"/>
    <col min="13062" max="13312" width="9.28515625" style="1"/>
    <col min="13313" max="13313" width="15.7109375" style="1" bestFit="1" customWidth="1"/>
    <col min="13314" max="13314" width="27.5703125" style="1" customWidth="1"/>
    <col min="13315" max="13317" width="16.28515625" style="1" customWidth="1"/>
    <col min="13318" max="13568" width="9.28515625" style="1"/>
    <col min="13569" max="13569" width="15.7109375" style="1" bestFit="1" customWidth="1"/>
    <col min="13570" max="13570" width="27.5703125" style="1" customWidth="1"/>
    <col min="13571" max="13573" width="16.28515625" style="1" customWidth="1"/>
    <col min="13574" max="13824" width="9.28515625" style="1"/>
    <col min="13825" max="13825" width="15.7109375" style="1" bestFit="1" customWidth="1"/>
    <col min="13826" max="13826" width="27.5703125" style="1" customWidth="1"/>
    <col min="13827" max="13829" width="16.28515625" style="1" customWidth="1"/>
    <col min="13830" max="14080" width="9.28515625" style="1"/>
    <col min="14081" max="14081" width="15.7109375" style="1" bestFit="1" customWidth="1"/>
    <col min="14082" max="14082" width="27.5703125" style="1" customWidth="1"/>
    <col min="14083" max="14085" width="16.28515625" style="1" customWidth="1"/>
    <col min="14086" max="14336" width="9.28515625" style="1"/>
    <col min="14337" max="14337" width="15.7109375" style="1" bestFit="1" customWidth="1"/>
    <col min="14338" max="14338" width="27.5703125" style="1" customWidth="1"/>
    <col min="14339" max="14341" width="16.28515625" style="1" customWidth="1"/>
    <col min="14342" max="14592" width="9.28515625" style="1"/>
    <col min="14593" max="14593" width="15.7109375" style="1" bestFit="1" customWidth="1"/>
    <col min="14594" max="14594" width="27.5703125" style="1" customWidth="1"/>
    <col min="14595" max="14597" width="16.28515625" style="1" customWidth="1"/>
    <col min="14598" max="14848" width="9.28515625" style="1"/>
    <col min="14849" max="14849" width="15.7109375" style="1" bestFit="1" customWidth="1"/>
    <col min="14850" max="14850" width="27.5703125" style="1" customWidth="1"/>
    <col min="14851" max="14853" width="16.28515625" style="1" customWidth="1"/>
    <col min="14854" max="15104" width="9.28515625" style="1"/>
    <col min="15105" max="15105" width="15.7109375" style="1" bestFit="1" customWidth="1"/>
    <col min="15106" max="15106" width="27.5703125" style="1" customWidth="1"/>
    <col min="15107" max="15109" width="16.28515625" style="1" customWidth="1"/>
    <col min="15110" max="15360" width="9.28515625" style="1"/>
    <col min="15361" max="15361" width="15.7109375" style="1" bestFit="1" customWidth="1"/>
    <col min="15362" max="15362" width="27.5703125" style="1" customWidth="1"/>
    <col min="15363" max="15365" width="16.28515625" style="1" customWidth="1"/>
    <col min="15366" max="15616" width="9.28515625" style="1"/>
    <col min="15617" max="15617" width="15.7109375" style="1" bestFit="1" customWidth="1"/>
    <col min="15618" max="15618" width="27.5703125" style="1" customWidth="1"/>
    <col min="15619" max="15621" width="16.28515625" style="1" customWidth="1"/>
    <col min="15622" max="15872" width="9.28515625" style="1"/>
    <col min="15873" max="15873" width="15.7109375" style="1" bestFit="1" customWidth="1"/>
    <col min="15874" max="15874" width="27.5703125" style="1" customWidth="1"/>
    <col min="15875" max="15877" width="16.28515625" style="1" customWidth="1"/>
    <col min="15878" max="16128" width="9.28515625" style="1"/>
    <col min="16129" max="16129" width="15.7109375" style="1" bestFit="1" customWidth="1"/>
    <col min="16130" max="16130" width="27.5703125" style="1" customWidth="1"/>
    <col min="16131" max="16133" width="16.28515625" style="1" customWidth="1"/>
    <col min="16134" max="16384" width="9.28515625" style="1"/>
  </cols>
  <sheetData>
    <row r="1" spans="1:5" ht="35.1" customHeight="1" x14ac:dyDescent="0.2">
      <c r="A1" s="250" t="s">
        <v>518</v>
      </c>
      <c r="B1" s="251"/>
      <c r="C1" s="251"/>
      <c r="D1" s="251"/>
      <c r="E1" s="252"/>
    </row>
    <row r="2" spans="1:5" ht="15.75" customHeight="1" x14ac:dyDescent="0.2">
      <c r="A2" s="253" t="s">
        <v>519</v>
      </c>
      <c r="B2" s="253" t="s">
        <v>520</v>
      </c>
      <c r="C2" s="254" t="s">
        <v>521</v>
      </c>
      <c r="D2" s="254"/>
      <c r="E2" s="255" t="s">
        <v>522</v>
      </c>
    </row>
    <row r="3" spans="1:5" ht="24.95" customHeight="1" x14ac:dyDescent="0.2">
      <c r="A3" s="253"/>
      <c r="B3" s="253"/>
      <c r="C3" s="134" t="s">
        <v>225</v>
      </c>
      <c r="D3" s="45" t="s">
        <v>226</v>
      </c>
      <c r="E3" s="255"/>
    </row>
    <row r="4" spans="1:5" x14ac:dyDescent="0.2">
      <c r="A4" s="122" t="s">
        <v>241</v>
      </c>
    </row>
  </sheetData>
  <sheetProtection insertRows="0" deleteRows="0" autoFilter="0"/>
  <mergeCells count="5">
    <mergeCell ref="A1:E1"/>
    <mergeCell ref="A2:A3"/>
    <mergeCell ref="B2:B3"/>
    <mergeCell ref="C2:D2"/>
    <mergeCell ref="E2:E3"/>
  </mergeCells>
  <dataValidations count="5">
    <dataValidation allowBlank="1" showInputMessage="1" showErrorMessage="1" prompt="Recursos no utilizados que se tendrán que reintegrar a su correspondiente Tesorería o a la Tesorería de la Federación."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dataValidation allowBlank="1" showInputMessage="1" showErrorMessage="1" prompt="Se refiere a la columna en las que se anotaran los importes pagados al período que se informa."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ataValidation allowBlank="1" showInputMessage="1" showErrorMessage="1" prompt="Se refiere a la columna en las que se anotaran los importes devengados al período que se informa."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dataValidation allowBlank="1" showInputMessage="1" showErrorMessage="1" prompt="Población a la que se dirigen los recursos del programa o fondo."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 allowBlank="1" showInputMessage="1" showErrorMessage="1" prompt="Detalle del Fondo o Programa."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54"/>
  <sheetViews>
    <sheetView showGridLines="0" workbookViewId="0">
      <pane xSplit="2" ySplit="2" topLeftCell="C3" activePane="bottomRight" state="frozen"/>
      <selection pane="topRight" activeCell="C1" sqref="C1"/>
      <selection pane="bottomLeft" activeCell="A3" sqref="A3"/>
      <selection pane="bottomRight" activeCell="B346" sqref="B346"/>
    </sheetView>
  </sheetViews>
  <sheetFormatPr baseColWidth="10" defaultColWidth="11.42578125" defaultRowHeight="12.75" outlineLevelRow="1" x14ac:dyDescent="0.2"/>
  <cols>
    <col min="1" max="1" width="1.7109375" style="18" customWidth="1"/>
    <col min="2" max="2" width="6" style="18" bestFit="1" customWidth="1"/>
    <col min="3" max="3" width="35.7109375" style="18" customWidth="1"/>
    <col min="4" max="13" width="11" style="18" customWidth="1"/>
    <col min="14" max="16384" width="11.42578125" style="18"/>
  </cols>
  <sheetData>
    <row r="1" spans="2:13" ht="15" x14ac:dyDescent="0.25">
      <c r="D1" s="200">
        <f>SUBTOTAL(9,'001'!D3:D354)</f>
        <v>-4.2654573917388916E-7</v>
      </c>
      <c r="E1" s="200">
        <f>SUBTOTAL(9,'001'!E3:E354)</f>
        <v>466552222497.19977</v>
      </c>
      <c r="F1" s="200">
        <f>SUBTOTAL(9,'001'!F3:F354)</f>
        <v>-466552222497.20007</v>
      </c>
      <c r="G1" s="200">
        <f>SUBTOTAL(9,'001'!G3:G354)</f>
        <v>1.1324882507324219E-6</v>
      </c>
      <c r="H1" s="200">
        <f>SUBTOTAL(9,'001'!H3:H354)</f>
        <v>489947974058.10052</v>
      </c>
      <c r="I1" s="200">
        <f>SUBTOTAL(9,'001'!I3:I354)</f>
        <v>-489947974058.09998</v>
      </c>
      <c r="J1" s="200">
        <f>SUBTOTAL(9,'001'!J3:J354)</f>
        <v>-1.0579824447631836E-6</v>
      </c>
      <c r="K1" s="200">
        <f>SUBTOTAL(9,'001'!K3:K354)</f>
        <v>428462678839.09998</v>
      </c>
      <c r="L1" s="200">
        <f>SUBTOTAL(9,'001'!L3:L354)</f>
        <v>-428462678839.09991</v>
      </c>
      <c r="M1" s="200">
        <f>SUBTOTAL(9,'001'!M3:M354)</f>
        <v>-2.2724270820617676E-6</v>
      </c>
    </row>
    <row r="2" spans="2:13" ht="15" x14ac:dyDescent="0.25">
      <c r="B2" s="21" t="s">
        <v>239</v>
      </c>
      <c r="C2" s="162" t="s">
        <v>228</v>
      </c>
      <c r="D2" s="163" t="s">
        <v>230</v>
      </c>
      <c r="E2" s="163" t="s">
        <v>231</v>
      </c>
      <c r="F2" s="163" t="s">
        <v>592</v>
      </c>
      <c r="G2" s="163" t="s">
        <v>232</v>
      </c>
      <c r="H2" s="163" t="s">
        <v>233</v>
      </c>
      <c r="I2" s="163" t="s">
        <v>593</v>
      </c>
      <c r="J2" s="163" t="s">
        <v>234</v>
      </c>
      <c r="K2" s="163" t="s">
        <v>235</v>
      </c>
      <c r="L2" s="163" t="s">
        <v>594</v>
      </c>
      <c r="M2" s="163" t="s">
        <v>236</v>
      </c>
    </row>
    <row r="3" spans="2:13" ht="15" outlineLevel="1" x14ac:dyDescent="0.25">
      <c r="B3" s="20" t="str">
        <f>MID(C3,3,4)</f>
        <v>1112</v>
      </c>
      <c r="C3" s="40" t="s">
        <v>597</v>
      </c>
      <c r="D3" s="42">
        <v>2552680.2200000002</v>
      </c>
      <c r="E3" s="42">
        <v>41945206556.660004</v>
      </c>
      <c r="F3" s="166">
        <v>-41947584556.089996</v>
      </c>
      <c r="G3" s="42">
        <v>174680.79</v>
      </c>
      <c r="H3" s="42">
        <v>32132027156.130001</v>
      </c>
      <c r="I3" s="166">
        <v>-32132143015.23</v>
      </c>
      <c r="J3" s="42">
        <v>58821.69</v>
      </c>
      <c r="K3" s="42">
        <v>30697486501.450001</v>
      </c>
      <c r="L3" s="166">
        <v>-30697300201.18</v>
      </c>
      <c r="M3" s="42">
        <v>245121.96</v>
      </c>
    </row>
    <row r="4" spans="2:13" ht="15" outlineLevel="1" x14ac:dyDescent="0.25">
      <c r="B4" s="20" t="str">
        <f t="shared" ref="B4:B67" si="0">MID(C4,3,4)</f>
        <v>1112</v>
      </c>
      <c r="C4" s="40" t="s">
        <v>598</v>
      </c>
      <c r="D4" s="42">
        <v>0</v>
      </c>
      <c r="E4" s="42">
        <v>42541402668.629997</v>
      </c>
      <c r="F4" s="166">
        <v>-42541402668.629997</v>
      </c>
      <c r="G4" s="42">
        <v>0</v>
      </c>
      <c r="H4" s="42">
        <v>32415639344.189999</v>
      </c>
      <c r="I4" s="166">
        <v>-32415639344.189999</v>
      </c>
      <c r="J4" s="42">
        <v>0</v>
      </c>
      <c r="K4" s="42">
        <v>30175114877.470001</v>
      </c>
      <c r="L4" s="166">
        <v>-30175114877.470001</v>
      </c>
      <c r="M4" s="42">
        <v>0</v>
      </c>
    </row>
    <row r="5" spans="2:13" ht="15" outlineLevel="1" x14ac:dyDescent="0.25">
      <c r="B5" s="20" t="str">
        <f t="shared" si="0"/>
        <v>1112</v>
      </c>
      <c r="C5" s="40" t="s">
        <v>599</v>
      </c>
      <c r="D5" s="42">
        <v>0</v>
      </c>
      <c r="E5" s="42">
        <v>41950242520.900002</v>
      </c>
      <c r="F5" s="166">
        <v>-41950242520.900002</v>
      </c>
      <c r="G5" s="42">
        <v>0</v>
      </c>
      <c r="H5" s="42">
        <v>32338244675.869999</v>
      </c>
      <c r="I5" s="166">
        <v>-32338244675.869999</v>
      </c>
      <c r="J5" s="42">
        <v>0</v>
      </c>
      <c r="K5" s="42">
        <v>29819995377.189999</v>
      </c>
      <c r="L5" s="166">
        <v>-29820107690.619999</v>
      </c>
      <c r="M5" s="42">
        <v>-112313.43</v>
      </c>
    </row>
    <row r="6" spans="2:13" ht="15" outlineLevel="1" x14ac:dyDescent="0.25">
      <c r="B6" s="20" t="str">
        <f t="shared" si="0"/>
        <v>1112</v>
      </c>
      <c r="C6" s="40" t="s">
        <v>600</v>
      </c>
      <c r="D6" s="42">
        <v>904585.71</v>
      </c>
      <c r="E6" s="42">
        <v>25733031.199999999</v>
      </c>
      <c r="F6" s="166">
        <v>-26611674.960000001</v>
      </c>
      <c r="G6" s="42">
        <v>25941.95</v>
      </c>
      <c r="H6" s="42">
        <v>37382727.149999999</v>
      </c>
      <c r="I6" s="166">
        <v>-37367342.020000003</v>
      </c>
      <c r="J6" s="42">
        <v>41327.08</v>
      </c>
      <c r="K6" s="42">
        <v>39480132.479999997</v>
      </c>
      <c r="L6" s="166">
        <v>-39481445.609999999</v>
      </c>
      <c r="M6" s="42">
        <v>40013.949999999997</v>
      </c>
    </row>
    <row r="7" spans="2:13" ht="15" outlineLevel="1" x14ac:dyDescent="0.25">
      <c r="B7" s="20" t="str">
        <f t="shared" si="0"/>
        <v>1112</v>
      </c>
      <c r="C7" s="40" t="s">
        <v>601</v>
      </c>
      <c r="D7" s="42">
        <v>0</v>
      </c>
      <c r="E7" s="42">
        <v>25596576.050000001</v>
      </c>
      <c r="F7" s="166">
        <v>-25596576.050000001</v>
      </c>
      <c r="G7" s="42">
        <v>0</v>
      </c>
      <c r="H7" s="42">
        <v>37295614.090000004</v>
      </c>
      <c r="I7" s="166">
        <v>-37295614.090000004</v>
      </c>
      <c r="J7" s="42">
        <v>0</v>
      </c>
      <c r="K7" s="42">
        <v>44586970.5</v>
      </c>
      <c r="L7" s="166">
        <v>-44586970.5</v>
      </c>
      <c r="M7" s="42">
        <v>0</v>
      </c>
    </row>
    <row r="8" spans="2:13" ht="15" outlineLevel="1" x14ac:dyDescent="0.25">
      <c r="B8" s="20" t="str">
        <f t="shared" si="0"/>
        <v>1112</v>
      </c>
      <c r="C8" s="40" t="s">
        <v>602</v>
      </c>
      <c r="D8" s="42">
        <v>0</v>
      </c>
      <c r="E8" s="42">
        <v>26770328.68</v>
      </c>
      <c r="F8" s="166">
        <v>-26770328.68</v>
      </c>
      <c r="G8" s="42">
        <v>0</v>
      </c>
      <c r="H8" s="42">
        <v>37268092.25</v>
      </c>
      <c r="I8" s="166">
        <v>-37268092.25</v>
      </c>
      <c r="J8" s="42">
        <v>0</v>
      </c>
      <c r="K8" s="42">
        <v>39565709.93</v>
      </c>
      <c r="L8" s="166">
        <v>-39565709.93</v>
      </c>
      <c r="M8" s="42">
        <v>0</v>
      </c>
    </row>
    <row r="9" spans="2:13" ht="15" outlineLevel="1" x14ac:dyDescent="0.25">
      <c r="B9" s="20" t="str">
        <f t="shared" si="0"/>
        <v>1112</v>
      </c>
      <c r="C9" s="40" t="s">
        <v>603</v>
      </c>
      <c r="D9" s="42">
        <v>2649597.5299999998</v>
      </c>
      <c r="E9" s="42">
        <v>3403288.74</v>
      </c>
      <c r="F9" s="166">
        <v>-4556122.4800000004</v>
      </c>
      <c r="G9" s="42">
        <v>1496763.79</v>
      </c>
      <c r="H9" s="42">
        <v>475550.02</v>
      </c>
      <c r="I9" s="166">
        <v>-1965208.98</v>
      </c>
      <c r="J9" s="42">
        <v>7104.83</v>
      </c>
      <c r="K9" s="42">
        <v>82.5</v>
      </c>
      <c r="L9" s="166">
        <v>-87</v>
      </c>
      <c r="M9" s="42">
        <v>7100.33</v>
      </c>
    </row>
    <row r="10" spans="2:13" ht="15" outlineLevel="1" x14ac:dyDescent="0.25">
      <c r="B10" s="20" t="str">
        <f t="shared" si="0"/>
        <v>1112</v>
      </c>
      <c r="C10" s="40" t="s">
        <v>604</v>
      </c>
      <c r="D10" s="42">
        <v>0</v>
      </c>
      <c r="E10" s="42">
        <v>3472822.54</v>
      </c>
      <c r="F10" s="166">
        <v>-3472822.54</v>
      </c>
      <c r="G10" s="42">
        <v>0</v>
      </c>
      <c r="H10" s="42">
        <v>557772.38</v>
      </c>
      <c r="I10" s="166">
        <v>-557772.38</v>
      </c>
      <c r="J10" s="42">
        <v>0</v>
      </c>
      <c r="K10" s="42">
        <v>82.5</v>
      </c>
      <c r="L10" s="166">
        <v>-82.5</v>
      </c>
      <c r="M10" s="42">
        <v>0</v>
      </c>
    </row>
    <row r="11" spans="2:13" ht="15" outlineLevel="1" x14ac:dyDescent="0.25">
      <c r="B11" s="20" t="str">
        <f t="shared" si="0"/>
        <v>1112</v>
      </c>
      <c r="C11" s="40" t="s">
        <v>605</v>
      </c>
      <c r="D11" s="42">
        <v>0</v>
      </c>
      <c r="E11" s="42">
        <v>4556122.4800000004</v>
      </c>
      <c r="F11" s="166">
        <v>-4556122.4800000004</v>
      </c>
      <c r="G11" s="42">
        <v>0</v>
      </c>
      <c r="H11" s="42">
        <v>1965208.98</v>
      </c>
      <c r="I11" s="166">
        <v>-1965208.98</v>
      </c>
      <c r="J11" s="42">
        <v>0</v>
      </c>
      <c r="K11" s="42">
        <v>116.54</v>
      </c>
      <c r="L11" s="166">
        <v>-116.54</v>
      </c>
      <c r="M11" s="42">
        <v>0</v>
      </c>
    </row>
    <row r="12" spans="2:13" ht="15" outlineLevel="1" x14ac:dyDescent="0.25">
      <c r="B12" s="20" t="str">
        <f t="shared" si="0"/>
        <v>1112</v>
      </c>
      <c r="C12" s="40" t="s">
        <v>606</v>
      </c>
      <c r="D12" s="42">
        <v>54315.1</v>
      </c>
      <c r="E12" s="42">
        <v>194706551.66</v>
      </c>
      <c r="F12" s="166">
        <v>-194741443.11000001</v>
      </c>
      <c r="G12" s="42">
        <v>19423.650000000001</v>
      </c>
      <c r="H12" s="42">
        <v>224273275.5</v>
      </c>
      <c r="I12" s="166">
        <v>-224244947.59</v>
      </c>
      <c r="J12" s="42">
        <v>47751.56</v>
      </c>
      <c r="K12" s="42">
        <v>197055529.47</v>
      </c>
      <c r="L12" s="166">
        <v>-197077096.59999999</v>
      </c>
      <c r="M12" s="42">
        <v>26184.43</v>
      </c>
    </row>
    <row r="13" spans="2:13" ht="15" outlineLevel="1" x14ac:dyDescent="0.25">
      <c r="B13" s="20" t="str">
        <f t="shared" si="0"/>
        <v>1112</v>
      </c>
      <c r="C13" s="40" t="s">
        <v>607</v>
      </c>
      <c r="D13" s="42">
        <v>0</v>
      </c>
      <c r="E13" s="42">
        <v>194373311.58000001</v>
      </c>
      <c r="F13" s="166">
        <v>-194373311.58000001</v>
      </c>
      <c r="G13" s="42">
        <v>0</v>
      </c>
      <c r="H13" s="42">
        <v>189490395.97999999</v>
      </c>
      <c r="I13" s="166">
        <v>-189490395.97999999</v>
      </c>
      <c r="J13" s="42">
        <v>0</v>
      </c>
      <c r="K13" s="42">
        <v>217288093.33000001</v>
      </c>
      <c r="L13" s="166">
        <v>-217288093.33000001</v>
      </c>
      <c r="M13" s="42">
        <v>0</v>
      </c>
    </row>
    <row r="14" spans="2:13" ht="15" outlineLevel="1" x14ac:dyDescent="0.25">
      <c r="B14" s="20" t="str">
        <f t="shared" si="0"/>
        <v>1112</v>
      </c>
      <c r="C14" s="40" t="s">
        <v>608</v>
      </c>
      <c r="D14" s="42">
        <v>0</v>
      </c>
      <c r="E14" s="42">
        <v>195169200.03999999</v>
      </c>
      <c r="F14" s="166">
        <v>-195169200.03999999</v>
      </c>
      <c r="G14" s="42">
        <v>0</v>
      </c>
      <c r="H14" s="42">
        <v>220990817.31</v>
      </c>
      <c r="I14" s="166">
        <v>-220990817.31</v>
      </c>
      <c r="J14" s="42">
        <v>0</v>
      </c>
      <c r="K14" s="42">
        <v>197136646.97</v>
      </c>
      <c r="L14" s="166">
        <v>-197136646.97</v>
      </c>
      <c r="M14" s="42">
        <v>0</v>
      </c>
    </row>
    <row r="15" spans="2:13" ht="15" outlineLevel="1" x14ac:dyDescent="0.25">
      <c r="B15" s="20" t="str">
        <f t="shared" si="0"/>
        <v>1112</v>
      </c>
      <c r="C15" s="40" t="s">
        <v>609</v>
      </c>
      <c r="D15" s="42">
        <v>2008862.78</v>
      </c>
      <c r="E15" s="42">
        <v>59056301.670000002</v>
      </c>
      <c r="F15" s="166">
        <v>-59304456.939999998</v>
      </c>
      <c r="G15" s="42">
        <v>1760707.51</v>
      </c>
      <c r="H15" s="42">
        <v>49919660.479999997</v>
      </c>
      <c r="I15" s="166">
        <v>-51136052.520000003</v>
      </c>
      <c r="J15" s="42">
        <v>544315.47</v>
      </c>
      <c r="K15" s="42">
        <v>65144341.32</v>
      </c>
      <c r="L15" s="166">
        <v>-64246960.450000003</v>
      </c>
      <c r="M15" s="42">
        <v>1441696.34</v>
      </c>
    </row>
    <row r="16" spans="2:13" ht="15" outlineLevel="1" x14ac:dyDescent="0.25">
      <c r="B16" s="20" t="str">
        <f t="shared" si="0"/>
        <v>1112</v>
      </c>
      <c r="C16" s="40" t="s">
        <v>610</v>
      </c>
      <c r="D16" s="42">
        <v>0</v>
      </c>
      <c r="E16" s="42">
        <v>60373004.710000001</v>
      </c>
      <c r="F16" s="166">
        <v>-60373004.710000001</v>
      </c>
      <c r="G16" s="42">
        <v>0</v>
      </c>
      <c r="H16" s="42">
        <v>52656301.420000002</v>
      </c>
      <c r="I16" s="166">
        <v>-52656301.420000002</v>
      </c>
      <c r="J16" s="42">
        <v>0</v>
      </c>
      <c r="K16" s="42">
        <v>83853298.629999995</v>
      </c>
      <c r="L16" s="166">
        <v>-83853298.629999995</v>
      </c>
      <c r="M16" s="42">
        <v>0</v>
      </c>
    </row>
    <row r="17" spans="2:13" ht="15" outlineLevel="1" x14ac:dyDescent="0.25">
      <c r="B17" s="20" t="str">
        <f t="shared" si="0"/>
        <v>1112</v>
      </c>
      <c r="C17" s="40" t="s">
        <v>611</v>
      </c>
      <c r="D17" s="42">
        <v>-35139.17</v>
      </c>
      <c r="E17" s="42">
        <v>60765543.659999996</v>
      </c>
      <c r="F17" s="166">
        <v>-61356895.119999997</v>
      </c>
      <c r="G17" s="42">
        <v>-626490.63</v>
      </c>
      <c r="H17" s="42">
        <v>51390666.68</v>
      </c>
      <c r="I17" s="166">
        <v>-51028579.710000001</v>
      </c>
      <c r="J17" s="42">
        <v>-264403.65999999997</v>
      </c>
      <c r="K17" s="42">
        <v>64767825.590000004</v>
      </c>
      <c r="L17" s="166">
        <v>-65626125.890000001</v>
      </c>
      <c r="M17" s="42">
        <v>-1122703.96</v>
      </c>
    </row>
    <row r="18" spans="2:13" ht="15" outlineLevel="1" x14ac:dyDescent="0.25">
      <c r="B18" s="20" t="str">
        <f t="shared" si="0"/>
        <v>1112</v>
      </c>
      <c r="C18" s="40" t="s">
        <v>612</v>
      </c>
      <c r="D18" s="42">
        <v>43113.34</v>
      </c>
      <c r="E18" s="42">
        <v>103160060.66</v>
      </c>
      <c r="F18" s="166">
        <v>-103172114.61</v>
      </c>
      <c r="G18" s="42">
        <v>31059.39</v>
      </c>
      <c r="H18" s="42">
        <v>113620308.42</v>
      </c>
      <c r="I18" s="166">
        <v>-113622817.75</v>
      </c>
      <c r="J18" s="42">
        <v>28550.06</v>
      </c>
      <c r="K18" s="42">
        <v>111315410.29000001</v>
      </c>
      <c r="L18" s="166">
        <v>-111311651.22</v>
      </c>
      <c r="M18" s="42">
        <v>32309.13</v>
      </c>
    </row>
    <row r="19" spans="2:13" ht="15" outlineLevel="1" x14ac:dyDescent="0.25">
      <c r="B19" s="20" t="str">
        <f t="shared" si="0"/>
        <v>1112</v>
      </c>
      <c r="C19" s="40" t="s">
        <v>613</v>
      </c>
      <c r="D19" s="42">
        <v>0</v>
      </c>
      <c r="E19" s="42">
        <v>103079809.48</v>
      </c>
      <c r="F19" s="166">
        <v>-103079809.48</v>
      </c>
      <c r="G19" s="42">
        <v>0</v>
      </c>
      <c r="H19" s="42">
        <v>107254180.95999999</v>
      </c>
      <c r="I19" s="166">
        <v>-107254180.95999999</v>
      </c>
      <c r="J19" s="42">
        <v>0</v>
      </c>
      <c r="K19" s="42">
        <v>126865165.42</v>
      </c>
      <c r="L19" s="166">
        <v>-126865165.42</v>
      </c>
      <c r="M19" s="42">
        <v>0</v>
      </c>
    </row>
    <row r="20" spans="2:13" ht="15" outlineLevel="1" x14ac:dyDescent="0.25">
      <c r="B20" s="20" t="str">
        <f t="shared" si="0"/>
        <v>1112</v>
      </c>
      <c r="C20" s="40" t="s">
        <v>614</v>
      </c>
      <c r="D20" s="42">
        <v>0</v>
      </c>
      <c r="E20" s="42">
        <v>103263766.08</v>
      </c>
      <c r="F20" s="166">
        <v>-103263766.08</v>
      </c>
      <c r="G20" s="42">
        <v>0</v>
      </c>
      <c r="H20" s="42">
        <v>115178583.62</v>
      </c>
      <c r="I20" s="166">
        <v>-115178583.62</v>
      </c>
      <c r="J20" s="42">
        <v>0</v>
      </c>
      <c r="K20" s="42">
        <v>111351060.15000001</v>
      </c>
      <c r="L20" s="166">
        <v>-111351060.15000001</v>
      </c>
      <c r="M20" s="42">
        <v>0</v>
      </c>
    </row>
    <row r="21" spans="2:13" ht="15" outlineLevel="1" x14ac:dyDescent="0.25">
      <c r="B21" s="20" t="str">
        <f t="shared" si="0"/>
        <v>1112</v>
      </c>
      <c r="C21" s="40" t="s">
        <v>615</v>
      </c>
      <c r="D21" s="42">
        <v>2207600.33</v>
      </c>
      <c r="E21" s="42">
        <v>41296862.259999998</v>
      </c>
      <c r="F21" s="166">
        <v>-42323750.979999997</v>
      </c>
      <c r="G21" s="42">
        <v>1180711.6100000001</v>
      </c>
      <c r="H21" s="42">
        <v>12612603.289999999</v>
      </c>
      <c r="I21" s="166">
        <v>-13604287</v>
      </c>
      <c r="J21" s="42">
        <v>189027.9</v>
      </c>
      <c r="K21" s="42">
        <v>10721417.380000001</v>
      </c>
      <c r="L21" s="166">
        <v>-10879091.9</v>
      </c>
      <c r="M21" s="42">
        <v>31353.38</v>
      </c>
    </row>
    <row r="22" spans="2:13" ht="15" outlineLevel="1" x14ac:dyDescent="0.25">
      <c r="B22" s="20" t="str">
        <f t="shared" si="0"/>
        <v>1112</v>
      </c>
      <c r="C22" s="40" t="s">
        <v>616</v>
      </c>
      <c r="D22" s="42">
        <v>0</v>
      </c>
      <c r="E22" s="42">
        <v>42290128.460000001</v>
      </c>
      <c r="F22" s="166">
        <v>-42290128.460000001</v>
      </c>
      <c r="G22" s="42">
        <v>0</v>
      </c>
      <c r="H22" s="42">
        <v>12693622.560000001</v>
      </c>
      <c r="I22" s="166">
        <v>-12693622.560000001</v>
      </c>
      <c r="J22" s="42">
        <v>0</v>
      </c>
      <c r="K22" s="42">
        <v>15031425.82</v>
      </c>
      <c r="L22" s="166">
        <v>-15031425.82</v>
      </c>
      <c r="M22" s="42">
        <v>0</v>
      </c>
    </row>
    <row r="23" spans="2:13" ht="15" outlineLevel="1" x14ac:dyDescent="0.25">
      <c r="B23" s="20" t="str">
        <f t="shared" si="0"/>
        <v>1112</v>
      </c>
      <c r="C23" s="40" t="s">
        <v>617</v>
      </c>
      <c r="D23" s="42">
        <v>-242524.48</v>
      </c>
      <c r="E23" s="42">
        <v>44183082.509999998</v>
      </c>
      <c r="F23" s="166">
        <v>-44658413.630000003</v>
      </c>
      <c r="G23" s="42">
        <v>-717855.6</v>
      </c>
      <c r="H23" s="42">
        <v>16803039.48</v>
      </c>
      <c r="I23" s="166">
        <v>-16085737.939999999</v>
      </c>
      <c r="J23" s="42">
        <v>-554.05999999999995</v>
      </c>
      <c r="K23" s="42">
        <v>14319444.460000001</v>
      </c>
      <c r="L23" s="166">
        <v>-14318890.4</v>
      </c>
      <c r="M23" s="42">
        <v>0</v>
      </c>
    </row>
    <row r="24" spans="2:13" ht="15" outlineLevel="1" x14ac:dyDescent="0.25">
      <c r="B24" s="20" t="str">
        <f t="shared" si="0"/>
        <v>1112</v>
      </c>
      <c r="C24" s="40" t="s">
        <v>618</v>
      </c>
      <c r="D24" s="42">
        <v>16321.75</v>
      </c>
      <c r="E24" s="42">
        <v>153704042.37</v>
      </c>
      <c r="F24" s="166">
        <v>-153683366.34</v>
      </c>
      <c r="G24" s="42">
        <v>36997.78</v>
      </c>
      <c r="H24" s="42">
        <v>165945610.56</v>
      </c>
      <c r="I24" s="166">
        <v>-165937387.68000001</v>
      </c>
      <c r="J24" s="42">
        <v>45220.66</v>
      </c>
      <c r="K24" s="42">
        <v>193542004.40000001</v>
      </c>
      <c r="L24" s="166">
        <v>-193537193.93000001</v>
      </c>
      <c r="M24" s="42">
        <v>50031.13</v>
      </c>
    </row>
    <row r="25" spans="2:13" ht="15" outlineLevel="1" x14ac:dyDescent="0.25">
      <c r="B25" s="20" t="str">
        <f t="shared" si="0"/>
        <v>1112</v>
      </c>
      <c r="C25" s="40" t="s">
        <v>619</v>
      </c>
      <c r="D25" s="42">
        <v>0</v>
      </c>
      <c r="E25" s="42">
        <v>153704042.37</v>
      </c>
      <c r="F25" s="166">
        <v>-153704042.37</v>
      </c>
      <c r="G25" s="42">
        <v>0</v>
      </c>
      <c r="H25" s="42">
        <v>165990262.68000001</v>
      </c>
      <c r="I25" s="166">
        <v>-165990262.68000001</v>
      </c>
      <c r="J25" s="42">
        <v>0</v>
      </c>
      <c r="K25" s="42">
        <v>218397091.88</v>
      </c>
      <c r="L25" s="166">
        <v>-218397091.88</v>
      </c>
      <c r="M25" s="42">
        <v>0</v>
      </c>
    </row>
    <row r="26" spans="2:13" ht="15" outlineLevel="1" x14ac:dyDescent="0.25">
      <c r="B26" s="20" t="str">
        <f t="shared" si="0"/>
        <v>1112</v>
      </c>
      <c r="C26" s="40" t="s">
        <v>620</v>
      </c>
      <c r="D26" s="42">
        <v>0</v>
      </c>
      <c r="E26" s="42">
        <v>153687552.78</v>
      </c>
      <c r="F26" s="166">
        <v>-153687552.78</v>
      </c>
      <c r="G26" s="42">
        <v>0</v>
      </c>
      <c r="H26" s="42">
        <v>168561803.53999999</v>
      </c>
      <c r="I26" s="166">
        <v>-168561803.53999999</v>
      </c>
      <c r="J26" s="42">
        <v>0</v>
      </c>
      <c r="K26" s="42">
        <v>193618095.91</v>
      </c>
      <c r="L26" s="166">
        <v>-193618095.91</v>
      </c>
      <c r="M26" s="42">
        <v>0</v>
      </c>
    </row>
    <row r="27" spans="2:13" ht="15" outlineLevel="1" x14ac:dyDescent="0.25">
      <c r="B27" s="20" t="str">
        <f t="shared" si="0"/>
        <v>1112</v>
      </c>
      <c r="C27" s="40" t="s">
        <v>621</v>
      </c>
      <c r="D27" s="42">
        <v>26676.74</v>
      </c>
      <c r="E27" s="42">
        <v>39185793.670000002</v>
      </c>
      <c r="F27" s="166">
        <v>-39187655.859999999</v>
      </c>
      <c r="G27" s="42">
        <v>24814.55</v>
      </c>
      <c r="H27" s="42">
        <v>39182455.719999999</v>
      </c>
      <c r="I27" s="166">
        <v>-39178166.729999997</v>
      </c>
      <c r="J27" s="42">
        <v>29103.54</v>
      </c>
      <c r="K27" s="42">
        <v>43631301.829999998</v>
      </c>
      <c r="L27" s="166">
        <v>-43607854.340000004</v>
      </c>
      <c r="M27" s="42">
        <v>52551.03</v>
      </c>
    </row>
    <row r="28" spans="2:13" ht="15" outlineLevel="1" x14ac:dyDescent="0.25">
      <c r="B28" s="20" t="str">
        <f t="shared" si="0"/>
        <v>1112</v>
      </c>
      <c r="C28" s="40" t="s">
        <v>622</v>
      </c>
      <c r="D28" s="42">
        <v>0</v>
      </c>
      <c r="E28" s="42">
        <v>39151040</v>
      </c>
      <c r="F28" s="166">
        <v>-39151040</v>
      </c>
      <c r="G28" s="42">
        <v>0</v>
      </c>
      <c r="H28" s="42">
        <v>39164000</v>
      </c>
      <c r="I28" s="166">
        <v>-39164000</v>
      </c>
      <c r="J28" s="42">
        <v>0</v>
      </c>
      <c r="K28" s="42">
        <v>48552000</v>
      </c>
      <c r="L28" s="166">
        <v>-48552000</v>
      </c>
      <c r="M28" s="42">
        <v>0</v>
      </c>
    </row>
    <row r="29" spans="2:13" ht="15" outlineLevel="1" x14ac:dyDescent="0.25">
      <c r="B29" s="20" t="str">
        <f t="shared" si="0"/>
        <v>1112</v>
      </c>
      <c r="C29" s="40" t="s">
        <v>623</v>
      </c>
      <c r="D29" s="42">
        <v>0</v>
      </c>
      <c r="E29" s="42">
        <v>39206683.890000001</v>
      </c>
      <c r="F29" s="166">
        <v>-39206683.890000001</v>
      </c>
      <c r="G29" s="42">
        <v>0</v>
      </c>
      <c r="H29" s="42">
        <v>39811378.979999997</v>
      </c>
      <c r="I29" s="166">
        <v>-39811378.979999997</v>
      </c>
      <c r="J29" s="42">
        <v>0</v>
      </c>
      <c r="K29" s="42">
        <v>43639023.369999997</v>
      </c>
      <c r="L29" s="166">
        <v>-43639023.369999997</v>
      </c>
      <c r="M29" s="42">
        <v>0</v>
      </c>
    </row>
    <row r="30" spans="2:13" ht="15" outlineLevel="1" x14ac:dyDescent="0.25">
      <c r="B30" s="20" t="str">
        <f t="shared" si="0"/>
        <v>1112</v>
      </c>
      <c r="C30" s="40" t="s">
        <v>624</v>
      </c>
      <c r="D30" s="42">
        <v>23609.03</v>
      </c>
      <c r="E30" s="42">
        <v>7676000</v>
      </c>
      <c r="F30" s="166">
        <v>-7672727.4699999997</v>
      </c>
      <c r="G30" s="42">
        <v>26881.56</v>
      </c>
      <c r="H30" s="42">
        <v>7010000</v>
      </c>
      <c r="I30" s="166">
        <v>-7010996.8700000001</v>
      </c>
      <c r="J30" s="42">
        <v>25884.69</v>
      </c>
      <c r="K30" s="42">
        <v>7843607.3399999999</v>
      </c>
      <c r="L30" s="166">
        <v>-7839100.7599999998</v>
      </c>
      <c r="M30" s="42">
        <v>30391.27</v>
      </c>
    </row>
    <row r="31" spans="2:13" ht="15" outlineLevel="1" x14ac:dyDescent="0.25">
      <c r="B31" s="20" t="str">
        <f t="shared" si="0"/>
        <v>1112</v>
      </c>
      <c r="C31" s="40" t="s">
        <v>625</v>
      </c>
      <c r="D31" s="42">
        <v>0</v>
      </c>
      <c r="E31" s="42">
        <v>7676000</v>
      </c>
      <c r="F31" s="166">
        <v>-7676000</v>
      </c>
      <c r="G31" s="42">
        <v>0</v>
      </c>
      <c r="H31" s="42">
        <v>7010000</v>
      </c>
      <c r="I31" s="166">
        <v>-7010000</v>
      </c>
      <c r="J31" s="42">
        <v>0</v>
      </c>
      <c r="K31" s="42">
        <v>9155000</v>
      </c>
      <c r="L31" s="166">
        <v>-9155000</v>
      </c>
      <c r="M31" s="42">
        <v>0</v>
      </c>
    </row>
    <row r="32" spans="2:13" ht="15" outlineLevel="1" x14ac:dyDescent="0.25">
      <c r="B32" s="20" t="str">
        <f t="shared" si="0"/>
        <v>1112</v>
      </c>
      <c r="C32" s="40" t="s">
        <v>626</v>
      </c>
      <c r="D32" s="42">
        <v>0</v>
      </c>
      <c r="E32" s="42">
        <v>7672727.4699999997</v>
      </c>
      <c r="F32" s="166">
        <v>-7672727.4699999997</v>
      </c>
      <c r="G32" s="42">
        <v>0</v>
      </c>
      <c r="H32" s="42">
        <v>7108523.7599999998</v>
      </c>
      <c r="I32" s="166">
        <v>-7108523.7599999998</v>
      </c>
      <c r="J32" s="42">
        <v>0</v>
      </c>
      <c r="K32" s="42">
        <v>7839723.9000000004</v>
      </c>
      <c r="L32" s="166">
        <v>-7839723.9000000004</v>
      </c>
      <c r="M32" s="42">
        <v>0</v>
      </c>
    </row>
    <row r="33" spans="2:13" ht="15" outlineLevel="1" x14ac:dyDescent="0.25">
      <c r="B33" s="20" t="str">
        <f t="shared" si="0"/>
        <v>1112</v>
      </c>
      <c r="C33" s="40" t="s">
        <v>627</v>
      </c>
      <c r="D33" s="42">
        <v>25260.3</v>
      </c>
      <c r="E33" s="42">
        <v>84101112.920000002</v>
      </c>
      <c r="F33" s="166">
        <v>-83989715.209999993</v>
      </c>
      <c r="G33" s="42">
        <v>136658.01</v>
      </c>
      <c r="H33" s="42">
        <v>75135341.920000002</v>
      </c>
      <c r="I33" s="166">
        <v>-75193826.700000003</v>
      </c>
      <c r="J33" s="42">
        <v>78173.23</v>
      </c>
      <c r="K33" s="42">
        <v>83149578.760000005</v>
      </c>
      <c r="L33" s="166">
        <v>-83141945.659999996</v>
      </c>
      <c r="M33" s="42">
        <v>85806.33</v>
      </c>
    </row>
    <row r="34" spans="2:13" ht="15" outlineLevel="1" x14ac:dyDescent="0.25">
      <c r="B34" s="20" t="str">
        <f t="shared" si="0"/>
        <v>1112</v>
      </c>
      <c r="C34" s="40" t="s">
        <v>628</v>
      </c>
      <c r="D34" s="42">
        <v>0</v>
      </c>
      <c r="E34" s="42">
        <v>82705858.209999993</v>
      </c>
      <c r="F34" s="166">
        <v>-82705858.209999993</v>
      </c>
      <c r="G34" s="42">
        <v>0</v>
      </c>
      <c r="H34" s="42">
        <v>73205246.510000005</v>
      </c>
      <c r="I34" s="166">
        <v>-73205246.510000005</v>
      </c>
      <c r="J34" s="42">
        <v>0</v>
      </c>
      <c r="K34" s="42">
        <v>87449326.980000004</v>
      </c>
      <c r="L34" s="166">
        <v>-87449326.980000004</v>
      </c>
      <c r="M34" s="42">
        <v>0</v>
      </c>
    </row>
    <row r="35" spans="2:13" ht="15" outlineLevel="1" x14ac:dyDescent="0.25">
      <c r="B35" s="20" t="str">
        <f t="shared" si="0"/>
        <v>1112</v>
      </c>
      <c r="C35" s="40" t="s">
        <v>629</v>
      </c>
      <c r="D35" s="42">
        <v>0</v>
      </c>
      <c r="E35" s="42">
        <v>85396988.5</v>
      </c>
      <c r="F35" s="166">
        <v>-85396988.5</v>
      </c>
      <c r="G35" s="42">
        <v>0</v>
      </c>
      <c r="H35" s="42">
        <v>77766820.120000005</v>
      </c>
      <c r="I35" s="166">
        <v>-77789279.150000006</v>
      </c>
      <c r="J35" s="42">
        <v>-22459.03</v>
      </c>
      <c r="K35" s="42">
        <v>81690444.459999993</v>
      </c>
      <c r="L35" s="166">
        <v>-81672732.769999996</v>
      </c>
      <c r="M35" s="42">
        <v>-4747.34</v>
      </c>
    </row>
    <row r="36" spans="2:13" ht="15" outlineLevel="1" x14ac:dyDescent="0.25">
      <c r="B36" s="20" t="str">
        <f t="shared" si="0"/>
        <v>1112</v>
      </c>
      <c r="C36" s="40" t="s">
        <v>630</v>
      </c>
      <c r="D36" s="41">
        <v>0</v>
      </c>
      <c r="E36" s="42">
        <v>34008828247.619999</v>
      </c>
      <c r="F36" s="166">
        <v>-34008610730.419998</v>
      </c>
      <c r="G36" s="42">
        <v>217517.2</v>
      </c>
      <c r="H36" s="42">
        <v>46503847223.489998</v>
      </c>
      <c r="I36" s="166">
        <v>-46503342897.019997</v>
      </c>
      <c r="J36" s="42">
        <v>721843.67</v>
      </c>
      <c r="K36" s="42">
        <v>37302067987.18</v>
      </c>
      <c r="L36" s="166">
        <v>-37296136072.18</v>
      </c>
      <c r="M36" s="42">
        <v>6653758.6699999999</v>
      </c>
    </row>
    <row r="37" spans="2:13" ht="15" outlineLevel="1" x14ac:dyDescent="0.25">
      <c r="B37" s="20" t="str">
        <f t="shared" si="0"/>
        <v>1112</v>
      </c>
      <c r="C37" s="40" t="s">
        <v>631</v>
      </c>
      <c r="D37" s="41">
        <v>0</v>
      </c>
      <c r="E37" s="42">
        <v>34568757866.239998</v>
      </c>
      <c r="F37" s="166">
        <v>-34568757866.239998</v>
      </c>
      <c r="G37" s="42">
        <v>0</v>
      </c>
      <c r="H37" s="42">
        <v>46805568671.470001</v>
      </c>
      <c r="I37" s="166">
        <v>-46805568671.470001</v>
      </c>
      <c r="J37" s="42">
        <v>0</v>
      </c>
      <c r="K37" s="42">
        <v>37780811731.660004</v>
      </c>
      <c r="L37" s="166">
        <v>-37780811731.660004</v>
      </c>
      <c r="M37" s="42">
        <v>0</v>
      </c>
    </row>
    <row r="38" spans="2:13" ht="15" outlineLevel="1" x14ac:dyDescent="0.25">
      <c r="B38" s="20" t="str">
        <f t="shared" si="0"/>
        <v>1112</v>
      </c>
      <c r="C38" s="40" t="s">
        <v>632</v>
      </c>
      <c r="D38" s="41">
        <v>0</v>
      </c>
      <c r="E38" s="42">
        <v>35099720662.190002</v>
      </c>
      <c r="F38" s="166">
        <v>-35099720662.190002</v>
      </c>
      <c r="G38" s="42">
        <v>0</v>
      </c>
      <c r="H38" s="42">
        <v>49590971544.389999</v>
      </c>
      <c r="I38" s="166">
        <v>-49590971544.389999</v>
      </c>
      <c r="J38" s="42">
        <v>0</v>
      </c>
      <c r="K38" s="42">
        <v>38453183050.43</v>
      </c>
      <c r="L38" s="166">
        <v>-38453183050.43</v>
      </c>
      <c r="M38" s="42">
        <v>0</v>
      </c>
    </row>
    <row r="39" spans="2:13" ht="15" outlineLevel="1" x14ac:dyDescent="0.25">
      <c r="B39" s="20" t="str">
        <f t="shared" si="0"/>
        <v>1112</v>
      </c>
      <c r="C39" s="40" t="s">
        <v>633</v>
      </c>
      <c r="D39" s="41">
        <v>0</v>
      </c>
      <c r="E39" s="42">
        <v>67986450.269999996</v>
      </c>
      <c r="F39" s="166">
        <v>-67985372.890000001</v>
      </c>
      <c r="G39" s="42">
        <v>1077.3800000000001</v>
      </c>
      <c r="H39" s="42">
        <v>1422.62</v>
      </c>
      <c r="I39" s="169">
        <v>0</v>
      </c>
      <c r="J39" s="42">
        <v>2500</v>
      </c>
      <c r="K39" s="42">
        <v>0</v>
      </c>
      <c r="L39" s="169">
        <v>0</v>
      </c>
      <c r="M39" s="42">
        <v>2500</v>
      </c>
    </row>
    <row r="40" spans="2:13" ht="15" outlineLevel="1" x14ac:dyDescent="0.25">
      <c r="B40" s="20" t="str">
        <f t="shared" si="0"/>
        <v>1112</v>
      </c>
      <c r="C40" s="40" t="s">
        <v>634</v>
      </c>
      <c r="D40" s="41">
        <v>0</v>
      </c>
      <c r="E40" s="42">
        <v>67986624.269999996</v>
      </c>
      <c r="F40" s="166">
        <v>-67986624.269999996</v>
      </c>
      <c r="G40" s="42">
        <v>0</v>
      </c>
      <c r="H40" s="42">
        <v>1422.62</v>
      </c>
      <c r="I40" s="166">
        <v>-1422.62</v>
      </c>
      <c r="J40" s="42">
        <v>0</v>
      </c>
      <c r="K40" s="41">
        <v>0</v>
      </c>
      <c r="L40" s="169">
        <v>0</v>
      </c>
      <c r="M40" s="41">
        <v>0</v>
      </c>
    </row>
    <row r="41" spans="2:13" ht="15" outlineLevel="1" x14ac:dyDescent="0.25">
      <c r="B41" s="20" t="str">
        <f t="shared" si="0"/>
        <v>1112</v>
      </c>
      <c r="C41" s="40" t="s">
        <v>635</v>
      </c>
      <c r="D41" s="41">
        <v>0</v>
      </c>
      <c r="E41" s="42">
        <v>67985372.890000001</v>
      </c>
      <c r="F41" s="166">
        <v>-67985372.890000001</v>
      </c>
      <c r="G41" s="42">
        <v>0</v>
      </c>
      <c r="H41" s="41">
        <v>0</v>
      </c>
      <c r="I41" s="169">
        <v>0</v>
      </c>
      <c r="J41" s="41">
        <v>0</v>
      </c>
      <c r="K41" s="41">
        <v>0</v>
      </c>
      <c r="L41" s="169">
        <v>0</v>
      </c>
      <c r="M41" s="41">
        <v>0</v>
      </c>
    </row>
    <row r="42" spans="2:13" ht="15" outlineLevel="1" x14ac:dyDescent="0.25">
      <c r="B42" s="20" t="str">
        <f t="shared" si="0"/>
        <v>1112</v>
      </c>
      <c r="C42" s="40" t="s">
        <v>636</v>
      </c>
      <c r="D42" s="41">
        <v>0</v>
      </c>
      <c r="E42" s="41">
        <v>0</v>
      </c>
      <c r="F42" s="169">
        <v>0</v>
      </c>
      <c r="G42" s="41">
        <v>0</v>
      </c>
      <c r="H42" s="42">
        <v>71835.5</v>
      </c>
      <c r="I42" s="166">
        <v>-71835.5</v>
      </c>
      <c r="J42" s="42">
        <v>0</v>
      </c>
      <c r="K42" s="41">
        <v>0</v>
      </c>
      <c r="L42" s="169">
        <v>0</v>
      </c>
      <c r="M42" s="41">
        <v>0</v>
      </c>
    </row>
    <row r="43" spans="2:13" ht="15" outlineLevel="1" x14ac:dyDescent="0.25">
      <c r="B43" s="20" t="str">
        <f t="shared" si="0"/>
        <v>1112</v>
      </c>
      <c r="C43" s="40" t="s">
        <v>637</v>
      </c>
      <c r="D43" s="41">
        <v>0</v>
      </c>
      <c r="E43" s="41">
        <v>0</v>
      </c>
      <c r="F43" s="169">
        <v>0</v>
      </c>
      <c r="G43" s="41">
        <v>0</v>
      </c>
      <c r="H43" s="42">
        <v>683.72</v>
      </c>
      <c r="I43" s="166">
        <v>-683.72</v>
      </c>
      <c r="J43" s="42">
        <v>0</v>
      </c>
      <c r="K43" s="41">
        <v>0</v>
      </c>
      <c r="L43" s="169">
        <v>0</v>
      </c>
      <c r="M43" s="41">
        <v>0</v>
      </c>
    </row>
    <row r="44" spans="2:13" ht="15" outlineLevel="1" x14ac:dyDescent="0.25">
      <c r="B44" s="20" t="str">
        <f t="shared" si="0"/>
        <v>1112</v>
      </c>
      <c r="C44" s="40" t="s">
        <v>638</v>
      </c>
      <c r="D44" s="41">
        <v>0</v>
      </c>
      <c r="E44" s="41">
        <v>0</v>
      </c>
      <c r="F44" s="169">
        <v>0</v>
      </c>
      <c r="G44" s="41">
        <v>0</v>
      </c>
      <c r="H44" s="42">
        <v>2048072.97</v>
      </c>
      <c r="I44" s="166">
        <v>-1517528.04</v>
      </c>
      <c r="J44" s="42">
        <v>530544.93000000005</v>
      </c>
      <c r="K44" s="42">
        <v>3117397.09</v>
      </c>
      <c r="L44" s="166">
        <v>-3076847.13</v>
      </c>
      <c r="M44" s="42">
        <v>571094.89</v>
      </c>
    </row>
    <row r="45" spans="2:13" ht="15" outlineLevel="1" x14ac:dyDescent="0.25">
      <c r="B45" s="20" t="str">
        <f t="shared" si="0"/>
        <v>1112</v>
      </c>
      <c r="C45" s="40" t="s">
        <v>639</v>
      </c>
      <c r="D45" s="41">
        <v>0</v>
      </c>
      <c r="E45" s="41">
        <v>0</v>
      </c>
      <c r="F45" s="169">
        <v>0</v>
      </c>
      <c r="G45" s="41">
        <v>0</v>
      </c>
      <c r="H45" s="42">
        <v>2116463.41</v>
      </c>
      <c r="I45" s="166">
        <v>-2116463.41</v>
      </c>
      <c r="J45" s="42">
        <v>0</v>
      </c>
      <c r="K45" s="42">
        <v>3230795.64</v>
      </c>
      <c r="L45" s="166">
        <v>-3230795.64</v>
      </c>
      <c r="M45" s="42">
        <v>0</v>
      </c>
    </row>
    <row r="46" spans="2:13" ht="15" outlineLevel="1" x14ac:dyDescent="0.25">
      <c r="B46" s="20" t="str">
        <f t="shared" si="0"/>
        <v>1112</v>
      </c>
      <c r="C46" s="40" t="s">
        <v>640</v>
      </c>
      <c r="D46" s="41">
        <v>0</v>
      </c>
      <c r="E46" s="41">
        <v>0</v>
      </c>
      <c r="F46" s="169">
        <v>0</v>
      </c>
      <c r="G46" s="41">
        <v>0</v>
      </c>
      <c r="H46" s="42">
        <v>1517584.73</v>
      </c>
      <c r="I46" s="166">
        <v>-1517584.73</v>
      </c>
      <c r="J46" s="42">
        <v>0</v>
      </c>
      <c r="K46" s="42">
        <v>3090651.75</v>
      </c>
      <c r="L46" s="166">
        <v>-3090651.75</v>
      </c>
      <c r="M46" s="42">
        <v>0</v>
      </c>
    </row>
    <row r="47" spans="2:13" ht="15" outlineLevel="1" x14ac:dyDescent="0.25">
      <c r="B47" s="20" t="str">
        <f t="shared" si="0"/>
        <v>1112</v>
      </c>
      <c r="C47" s="40" t="s">
        <v>641</v>
      </c>
      <c r="D47" s="41">
        <v>0</v>
      </c>
      <c r="E47" s="41">
        <v>0</v>
      </c>
      <c r="F47" s="169">
        <v>0</v>
      </c>
      <c r="G47" s="41">
        <v>0</v>
      </c>
      <c r="H47" s="42">
        <v>955201790.55999994</v>
      </c>
      <c r="I47" s="166">
        <v>-955201790.55999994</v>
      </c>
      <c r="J47" s="42">
        <v>0</v>
      </c>
      <c r="K47" s="42">
        <v>3490708640.46</v>
      </c>
      <c r="L47" s="166">
        <v>-3490708640.46</v>
      </c>
      <c r="M47" s="42">
        <v>0</v>
      </c>
    </row>
    <row r="48" spans="2:13" ht="15" outlineLevel="1" x14ac:dyDescent="0.25">
      <c r="B48" s="20" t="str">
        <f t="shared" si="0"/>
        <v>1112</v>
      </c>
      <c r="C48" s="40" t="s">
        <v>642</v>
      </c>
      <c r="D48" s="41">
        <v>0</v>
      </c>
      <c r="E48" s="41">
        <v>0</v>
      </c>
      <c r="F48" s="169">
        <v>0</v>
      </c>
      <c r="G48" s="41">
        <v>0</v>
      </c>
      <c r="H48" s="42">
        <v>1005413144.67</v>
      </c>
      <c r="I48" s="166">
        <v>-1005413144.67</v>
      </c>
      <c r="J48" s="42">
        <v>0</v>
      </c>
      <c r="K48" s="42">
        <v>3440571302.4299998</v>
      </c>
      <c r="L48" s="166">
        <v>-3440571302.4299998</v>
      </c>
      <c r="M48" s="42">
        <v>0</v>
      </c>
    </row>
    <row r="49" spans="2:13" ht="15" outlineLevel="1" x14ac:dyDescent="0.25">
      <c r="B49" s="20" t="str">
        <f t="shared" si="0"/>
        <v>1112</v>
      </c>
      <c r="C49" s="40" t="s">
        <v>643</v>
      </c>
      <c r="D49" s="41">
        <v>0</v>
      </c>
      <c r="E49" s="41">
        <v>0</v>
      </c>
      <c r="F49" s="169">
        <v>0</v>
      </c>
      <c r="G49" s="41">
        <v>0</v>
      </c>
      <c r="H49" s="42">
        <v>1005413144.67</v>
      </c>
      <c r="I49" s="166">
        <v>-1005413144.67</v>
      </c>
      <c r="J49" s="42">
        <v>0</v>
      </c>
      <c r="K49" s="42">
        <v>3336446144.7399998</v>
      </c>
      <c r="L49" s="166">
        <v>-3336446144.7399998</v>
      </c>
      <c r="M49" s="42">
        <v>0</v>
      </c>
    </row>
    <row r="50" spans="2:13" ht="15" outlineLevel="1" x14ac:dyDescent="0.25">
      <c r="B50" s="20" t="str">
        <f t="shared" si="0"/>
        <v>1113</v>
      </c>
      <c r="C50" s="40" t="s">
        <v>644</v>
      </c>
      <c r="D50" s="42">
        <v>147532</v>
      </c>
      <c r="E50" s="42">
        <v>176061761.75999999</v>
      </c>
      <c r="F50" s="166">
        <v>-176120472.31999999</v>
      </c>
      <c r="G50" s="42">
        <v>88821.440000000002</v>
      </c>
      <c r="H50" s="42">
        <v>72250160.269999996</v>
      </c>
      <c r="I50" s="166">
        <v>-72219879.930000007</v>
      </c>
      <c r="J50" s="42">
        <v>119101.78</v>
      </c>
      <c r="K50" s="42">
        <v>74652044.030000001</v>
      </c>
      <c r="L50" s="166">
        <v>-74511194.980000004</v>
      </c>
      <c r="M50" s="42">
        <v>259950.83</v>
      </c>
    </row>
    <row r="51" spans="2:13" ht="15" outlineLevel="1" x14ac:dyDescent="0.25">
      <c r="B51" s="20" t="str">
        <f t="shared" si="0"/>
        <v>1113</v>
      </c>
      <c r="C51" s="40" t="s">
        <v>645</v>
      </c>
      <c r="D51" s="42">
        <v>-1227.5999999999999</v>
      </c>
      <c r="E51" s="42">
        <v>182022642.94</v>
      </c>
      <c r="F51" s="166">
        <v>-182021415.34</v>
      </c>
      <c r="G51" s="42">
        <v>0</v>
      </c>
      <c r="H51" s="42">
        <v>72779427.859999999</v>
      </c>
      <c r="I51" s="166">
        <v>-72779427.859999999</v>
      </c>
      <c r="J51" s="42">
        <v>0</v>
      </c>
      <c r="K51" s="42">
        <v>78545432.469999999</v>
      </c>
      <c r="L51" s="166">
        <v>-78546432.469999999</v>
      </c>
      <c r="M51" s="42">
        <v>-1000</v>
      </c>
    </row>
    <row r="52" spans="2:13" ht="15" outlineLevel="1" x14ac:dyDescent="0.25">
      <c r="B52" s="20" t="str">
        <f t="shared" si="0"/>
        <v>1113</v>
      </c>
      <c r="C52" s="40" t="s">
        <v>646</v>
      </c>
      <c r="D52" s="42">
        <v>-614.08000000000004</v>
      </c>
      <c r="E52" s="42">
        <v>177046860.08000001</v>
      </c>
      <c r="F52" s="166">
        <v>-177046246</v>
      </c>
      <c r="G52" s="42">
        <v>0</v>
      </c>
      <c r="H52" s="42">
        <v>76751908.170000002</v>
      </c>
      <c r="I52" s="166">
        <v>-76751908.170000002</v>
      </c>
      <c r="J52" s="42">
        <v>0</v>
      </c>
      <c r="K52" s="42">
        <v>74527377.849999994</v>
      </c>
      <c r="L52" s="166">
        <v>-74527377.849999994</v>
      </c>
      <c r="M52" s="42">
        <v>0</v>
      </c>
    </row>
    <row r="53" spans="2:13" ht="15" outlineLevel="1" x14ac:dyDescent="0.25">
      <c r="B53" s="20" t="str">
        <f t="shared" si="0"/>
        <v>1113</v>
      </c>
      <c r="C53" s="40" t="s">
        <v>647</v>
      </c>
      <c r="D53" s="41">
        <v>0</v>
      </c>
      <c r="E53" s="42">
        <v>111239210.45999999</v>
      </c>
      <c r="F53" s="166">
        <v>-111239190.45</v>
      </c>
      <c r="G53" s="42">
        <v>20.010000000000002</v>
      </c>
      <c r="H53" s="42">
        <v>137614776.78</v>
      </c>
      <c r="I53" s="166">
        <v>-137614793.94999999</v>
      </c>
      <c r="J53" s="42">
        <v>2.84</v>
      </c>
      <c r="K53" s="42">
        <v>70097455.620000005</v>
      </c>
      <c r="L53" s="166">
        <v>-70097458.459999993</v>
      </c>
      <c r="M53" s="42">
        <v>0</v>
      </c>
    </row>
    <row r="54" spans="2:13" ht="15" outlineLevel="1" x14ac:dyDescent="0.25">
      <c r="B54" s="20" t="str">
        <f t="shared" si="0"/>
        <v>1113</v>
      </c>
      <c r="C54" s="40" t="s">
        <v>648</v>
      </c>
      <c r="D54" s="41">
        <v>0</v>
      </c>
      <c r="E54" s="42">
        <v>111289214.02</v>
      </c>
      <c r="F54" s="166">
        <v>-111289214.02</v>
      </c>
      <c r="G54" s="42">
        <v>0</v>
      </c>
      <c r="H54" s="42">
        <v>112904732.8</v>
      </c>
      <c r="I54" s="166">
        <v>-112904732.8</v>
      </c>
      <c r="J54" s="42">
        <v>0</v>
      </c>
      <c r="K54" s="42">
        <v>75245832.900000006</v>
      </c>
      <c r="L54" s="166">
        <v>-75245832.900000006</v>
      </c>
      <c r="M54" s="42">
        <v>0</v>
      </c>
    </row>
    <row r="55" spans="2:13" ht="15" outlineLevel="1" x14ac:dyDescent="0.25">
      <c r="B55" s="20" t="str">
        <f t="shared" si="0"/>
        <v>1113</v>
      </c>
      <c r="C55" s="40" t="s">
        <v>649</v>
      </c>
      <c r="D55" s="41">
        <v>0</v>
      </c>
      <c r="E55" s="42">
        <v>111239190.45</v>
      </c>
      <c r="F55" s="166">
        <v>-111239190.45</v>
      </c>
      <c r="G55" s="42">
        <v>0</v>
      </c>
      <c r="H55" s="42">
        <v>108535692.78</v>
      </c>
      <c r="I55" s="166">
        <v>-108535692.78</v>
      </c>
      <c r="J55" s="42">
        <v>0</v>
      </c>
      <c r="K55" s="42">
        <v>71004287.530000001</v>
      </c>
      <c r="L55" s="166">
        <v>-71004287.530000001</v>
      </c>
      <c r="M55" s="42">
        <v>0</v>
      </c>
    </row>
    <row r="56" spans="2:13" ht="15" outlineLevel="1" x14ac:dyDescent="0.25">
      <c r="B56" s="20" t="str">
        <f t="shared" si="0"/>
        <v>1114</v>
      </c>
      <c r="C56" s="40" t="s">
        <v>650</v>
      </c>
      <c r="D56" s="42">
        <v>169287831.84999999</v>
      </c>
      <c r="E56" s="42">
        <v>40374246691.360001</v>
      </c>
      <c r="F56" s="166">
        <v>-40465740153.379997</v>
      </c>
      <c r="G56" s="42">
        <v>77794369.829999998</v>
      </c>
      <c r="H56" s="42">
        <v>30482732643.009998</v>
      </c>
      <c r="I56" s="166">
        <v>-30458306591.419998</v>
      </c>
      <c r="J56" s="42">
        <v>102220421.42</v>
      </c>
      <c r="K56" s="42">
        <v>26957429861.869999</v>
      </c>
      <c r="L56" s="166">
        <v>-27009442412.41</v>
      </c>
      <c r="M56" s="42">
        <v>50207870.880000003</v>
      </c>
    </row>
    <row r="57" spans="2:13" ht="15" outlineLevel="1" x14ac:dyDescent="0.25">
      <c r="B57" s="20" t="str">
        <f t="shared" si="0"/>
        <v>1114</v>
      </c>
      <c r="C57" s="40" t="s">
        <v>651</v>
      </c>
      <c r="D57" s="42">
        <v>0</v>
      </c>
      <c r="E57" s="42">
        <v>41112378738.959999</v>
      </c>
      <c r="F57" s="166">
        <v>-41112378738.959999</v>
      </c>
      <c r="G57" s="42">
        <v>0</v>
      </c>
      <c r="H57" s="42">
        <v>30786665880.77</v>
      </c>
      <c r="I57" s="166">
        <v>-30786665880.77</v>
      </c>
      <c r="J57" s="42">
        <v>0</v>
      </c>
      <c r="K57" s="42">
        <v>27086677159.830002</v>
      </c>
      <c r="L57" s="166">
        <v>-27086677159.830002</v>
      </c>
      <c r="M57" s="42">
        <v>0</v>
      </c>
    </row>
    <row r="58" spans="2:13" ht="15" outlineLevel="1" x14ac:dyDescent="0.25">
      <c r="B58" s="20" t="str">
        <f t="shared" si="0"/>
        <v>1114</v>
      </c>
      <c r="C58" s="40" t="s">
        <v>652</v>
      </c>
      <c r="D58" s="42">
        <v>0</v>
      </c>
      <c r="E58" s="42">
        <v>41061926439.57</v>
      </c>
      <c r="F58" s="166">
        <v>-41061926439.57</v>
      </c>
      <c r="G58" s="42">
        <v>0</v>
      </c>
      <c r="H58" s="42">
        <v>30732578285.75</v>
      </c>
      <c r="I58" s="166">
        <v>-30732578285.75</v>
      </c>
      <c r="J58" s="42">
        <v>0</v>
      </c>
      <c r="K58" s="42">
        <v>27532373897.189999</v>
      </c>
      <c r="L58" s="166">
        <v>-27532373897.189999</v>
      </c>
      <c r="M58" s="42">
        <v>0</v>
      </c>
    </row>
    <row r="59" spans="2:13" ht="15" outlineLevel="1" x14ac:dyDescent="0.25">
      <c r="B59" s="20" t="str">
        <f t="shared" si="0"/>
        <v>1114</v>
      </c>
      <c r="C59" s="40" t="s">
        <v>653</v>
      </c>
      <c r="D59" s="41">
        <v>0</v>
      </c>
      <c r="E59" s="42">
        <v>33159293201.810001</v>
      </c>
      <c r="F59" s="166">
        <v>-33009264617.380001</v>
      </c>
      <c r="G59" s="42">
        <v>150028584.43000001</v>
      </c>
      <c r="H59" s="42">
        <v>44986206784.5</v>
      </c>
      <c r="I59" s="166">
        <v>-45033913239.459999</v>
      </c>
      <c r="J59" s="42">
        <v>102322129.47</v>
      </c>
      <c r="K59" s="42">
        <v>36436098795.360001</v>
      </c>
      <c r="L59" s="166">
        <v>-36473321647.730003</v>
      </c>
      <c r="M59" s="42">
        <v>65099277.100000001</v>
      </c>
    </row>
    <row r="60" spans="2:13" ht="15" outlineLevel="1" x14ac:dyDescent="0.25">
      <c r="B60" s="20" t="str">
        <f t="shared" si="0"/>
        <v>1114</v>
      </c>
      <c r="C60" s="40" t="s">
        <v>654</v>
      </c>
      <c r="D60" s="41">
        <v>0</v>
      </c>
      <c r="E60" s="42">
        <v>33478343971.509998</v>
      </c>
      <c r="F60" s="166">
        <v>-33478343971.509998</v>
      </c>
      <c r="G60" s="42">
        <v>0</v>
      </c>
      <c r="H60" s="42">
        <v>47993315648.889999</v>
      </c>
      <c r="I60" s="166">
        <v>-47993315648.889999</v>
      </c>
      <c r="J60" s="42">
        <v>0</v>
      </c>
      <c r="K60" s="42">
        <v>36641762472.239998</v>
      </c>
      <c r="L60" s="166">
        <v>-36641762472.239998</v>
      </c>
      <c r="M60" s="42">
        <v>0</v>
      </c>
    </row>
    <row r="61" spans="2:13" ht="15" outlineLevel="1" x14ac:dyDescent="0.25">
      <c r="B61" s="20" t="str">
        <f t="shared" si="0"/>
        <v>1114</v>
      </c>
      <c r="C61" s="40" t="s">
        <v>655</v>
      </c>
      <c r="D61" s="41">
        <v>0</v>
      </c>
      <c r="E61" s="42">
        <v>33569145296.66</v>
      </c>
      <c r="F61" s="166">
        <v>-33569145296.66</v>
      </c>
      <c r="G61" s="42">
        <v>0</v>
      </c>
      <c r="H61" s="42">
        <v>45334599456.019997</v>
      </c>
      <c r="I61" s="166">
        <v>-45334599456.019997</v>
      </c>
      <c r="J61" s="42">
        <v>0</v>
      </c>
      <c r="K61" s="42">
        <v>36872960643.419998</v>
      </c>
      <c r="L61" s="166">
        <v>-36872960643.419998</v>
      </c>
      <c r="M61" s="42">
        <v>0</v>
      </c>
    </row>
    <row r="62" spans="2:13" ht="15" outlineLevel="1" x14ac:dyDescent="0.25">
      <c r="B62" s="20" t="str">
        <f t="shared" si="0"/>
        <v>1114</v>
      </c>
      <c r="C62" s="40" t="s">
        <v>656</v>
      </c>
      <c r="D62" s="41">
        <v>0</v>
      </c>
      <c r="E62" s="41">
        <v>0</v>
      </c>
      <c r="F62" s="169">
        <v>0</v>
      </c>
      <c r="G62" s="41">
        <v>0</v>
      </c>
      <c r="H62" s="42">
        <v>955201790.55999994</v>
      </c>
      <c r="I62" s="166">
        <v>-904652152.16999996</v>
      </c>
      <c r="J62" s="42">
        <v>50549638.390000001</v>
      </c>
      <c r="K62" s="42">
        <v>3260700418.1199999</v>
      </c>
      <c r="L62" s="166">
        <v>-3231250056.5100002</v>
      </c>
      <c r="M62" s="42">
        <v>80000000</v>
      </c>
    </row>
    <row r="63" spans="2:13" ht="15" outlineLevel="1" x14ac:dyDescent="0.25">
      <c r="B63" s="20" t="str">
        <f t="shared" si="0"/>
        <v>1114</v>
      </c>
      <c r="C63" s="40" t="s">
        <v>657</v>
      </c>
      <c r="D63" s="41">
        <v>0</v>
      </c>
      <c r="E63" s="41">
        <v>0</v>
      </c>
      <c r="F63" s="169">
        <v>0</v>
      </c>
      <c r="G63" s="41">
        <v>0</v>
      </c>
      <c r="H63" s="42">
        <v>1055413144.67</v>
      </c>
      <c r="I63" s="166">
        <v>-1055413144.67</v>
      </c>
      <c r="J63" s="42">
        <v>0</v>
      </c>
      <c r="K63" s="42">
        <v>3209826527.1799998</v>
      </c>
      <c r="L63" s="166">
        <v>-3209826527.1799998</v>
      </c>
      <c r="M63" s="42">
        <v>0</v>
      </c>
    </row>
    <row r="64" spans="2:13" ht="15" outlineLevel="1" x14ac:dyDescent="0.25">
      <c r="B64" s="20" t="str">
        <f t="shared" si="0"/>
        <v>1114</v>
      </c>
      <c r="C64" s="40" t="s">
        <v>658</v>
      </c>
      <c r="D64" s="41">
        <v>0</v>
      </c>
      <c r="E64" s="41">
        <v>0</v>
      </c>
      <c r="F64" s="169">
        <v>0</v>
      </c>
      <c r="G64" s="41">
        <v>0</v>
      </c>
      <c r="H64" s="42">
        <v>954833258.22000003</v>
      </c>
      <c r="I64" s="166">
        <v>-954833258.22000003</v>
      </c>
      <c r="J64" s="42">
        <v>0</v>
      </c>
      <c r="K64" s="42">
        <v>3284446442.2800002</v>
      </c>
      <c r="L64" s="166">
        <v>-3284446442.2800002</v>
      </c>
      <c r="M64" s="42">
        <v>0</v>
      </c>
    </row>
    <row r="65" spans="2:13" ht="15" outlineLevel="1" x14ac:dyDescent="0.25">
      <c r="B65" s="20" t="str">
        <f t="shared" si="0"/>
        <v>1114</v>
      </c>
      <c r="C65" s="40" t="s">
        <v>659</v>
      </c>
      <c r="D65" s="42">
        <v>265216339.16</v>
      </c>
      <c r="E65" s="42">
        <v>124198728.68000001</v>
      </c>
      <c r="F65" s="166">
        <v>-110763306.05</v>
      </c>
      <c r="G65" s="42">
        <v>278651761.79000002</v>
      </c>
      <c r="H65" s="42">
        <v>151818905.65000001</v>
      </c>
      <c r="I65" s="166">
        <v>-269460688.58999997</v>
      </c>
      <c r="J65" s="42">
        <v>161009978.84999999</v>
      </c>
      <c r="K65" s="42">
        <v>166840829.86000001</v>
      </c>
      <c r="L65" s="166">
        <v>-121493638.27</v>
      </c>
      <c r="M65" s="42">
        <v>206357170.44</v>
      </c>
    </row>
    <row r="66" spans="2:13" ht="15" outlineLevel="1" x14ac:dyDescent="0.25">
      <c r="B66" s="20" t="str">
        <f t="shared" si="0"/>
        <v>1114</v>
      </c>
      <c r="C66" s="40" t="s">
        <v>660</v>
      </c>
      <c r="D66" s="42">
        <v>0</v>
      </c>
      <c r="E66" s="42">
        <v>124798131.15000001</v>
      </c>
      <c r="F66" s="166">
        <v>-124798131.15000001</v>
      </c>
      <c r="G66" s="42">
        <v>0</v>
      </c>
      <c r="H66" s="42">
        <v>151818905.65000001</v>
      </c>
      <c r="I66" s="166">
        <v>-151818905.65000001</v>
      </c>
      <c r="J66" s="42">
        <v>0</v>
      </c>
      <c r="K66" s="42">
        <v>166859675.24000001</v>
      </c>
      <c r="L66" s="166">
        <v>-166859675.24000001</v>
      </c>
      <c r="M66" s="42">
        <v>0</v>
      </c>
    </row>
    <row r="67" spans="2:13" ht="15" outlineLevel="1" x14ac:dyDescent="0.25">
      <c r="B67" s="20" t="str">
        <f t="shared" si="0"/>
        <v>1114</v>
      </c>
      <c r="C67" s="40" t="s">
        <v>661</v>
      </c>
      <c r="D67" s="42">
        <v>0</v>
      </c>
      <c r="E67" s="42">
        <v>110763306.05</v>
      </c>
      <c r="F67" s="166">
        <v>-110763306.05</v>
      </c>
      <c r="G67" s="42">
        <v>0</v>
      </c>
      <c r="H67" s="42">
        <v>269460688.58999997</v>
      </c>
      <c r="I67" s="166">
        <v>-269460688.58999997</v>
      </c>
      <c r="J67" s="42">
        <v>0</v>
      </c>
      <c r="K67" s="42">
        <v>139278746.03999999</v>
      </c>
      <c r="L67" s="166">
        <v>-139278746.03999999</v>
      </c>
      <c r="M67" s="42">
        <v>0</v>
      </c>
    </row>
    <row r="68" spans="2:13" ht="15" outlineLevel="1" x14ac:dyDescent="0.25">
      <c r="B68" s="20" t="str">
        <f t="shared" ref="B68:B131" si="1">MID(C68,3,4)</f>
        <v>1114</v>
      </c>
      <c r="C68" s="40" t="s">
        <v>662</v>
      </c>
      <c r="D68" s="42">
        <v>124459322.75</v>
      </c>
      <c r="E68" s="42">
        <v>22663345.149999999</v>
      </c>
      <c r="F68" s="166">
        <v>-147122667.90000001</v>
      </c>
      <c r="G68" s="42">
        <v>0</v>
      </c>
      <c r="H68" s="41">
        <v>0</v>
      </c>
      <c r="I68" s="169">
        <v>0</v>
      </c>
      <c r="J68" s="41">
        <v>0</v>
      </c>
      <c r="K68" s="41">
        <v>0</v>
      </c>
      <c r="L68" s="169">
        <v>0</v>
      </c>
      <c r="M68" s="41">
        <v>0</v>
      </c>
    </row>
    <row r="69" spans="2:13" ht="15" outlineLevel="1" x14ac:dyDescent="0.25">
      <c r="B69" s="20" t="str">
        <f t="shared" si="1"/>
        <v>1114</v>
      </c>
      <c r="C69" s="40" t="s">
        <v>663</v>
      </c>
      <c r="D69" s="42">
        <v>0</v>
      </c>
      <c r="E69" s="42">
        <v>27612696.73</v>
      </c>
      <c r="F69" s="166">
        <v>-27612696.73</v>
      </c>
      <c r="G69" s="42">
        <v>0</v>
      </c>
      <c r="H69" s="41">
        <v>0</v>
      </c>
      <c r="I69" s="169">
        <v>0</v>
      </c>
      <c r="J69" s="41">
        <v>0</v>
      </c>
      <c r="K69" s="42">
        <v>15248994.32</v>
      </c>
      <c r="L69" s="166">
        <v>-15248994.32</v>
      </c>
      <c r="M69" s="42">
        <v>0</v>
      </c>
    </row>
    <row r="70" spans="2:13" ht="15" outlineLevel="1" x14ac:dyDescent="0.25">
      <c r="B70" s="20" t="str">
        <f t="shared" si="1"/>
        <v>1114</v>
      </c>
      <c r="C70" s="40" t="s">
        <v>664</v>
      </c>
      <c r="D70" s="42">
        <v>0</v>
      </c>
      <c r="E70" s="42">
        <v>148032395.5</v>
      </c>
      <c r="F70" s="166">
        <v>-148032395.5</v>
      </c>
      <c r="G70" s="42">
        <v>0</v>
      </c>
      <c r="H70" s="42">
        <v>709521.94</v>
      </c>
      <c r="I70" s="166">
        <v>-709521.94</v>
      </c>
      <c r="J70" s="42">
        <v>0</v>
      </c>
      <c r="K70" s="42">
        <v>58001.81</v>
      </c>
      <c r="L70" s="166">
        <v>-58001.81</v>
      </c>
      <c r="M70" s="42">
        <v>0</v>
      </c>
    </row>
    <row r="71" spans="2:13" ht="15" outlineLevel="1" x14ac:dyDescent="0.25">
      <c r="B71" s="20" t="str">
        <f t="shared" si="1"/>
        <v>1114</v>
      </c>
      <c r="C71" s="40" t="s">
        <v>665</v>
      </c>
      <c r="D71" s="41">
        <v>0</v>
      </c>
      <c r="E71" s="42">
        <v>111613506.84999999</v>
      </c>
      <c r="F71" s="166">
        <v>-50000.7</v>
      </c>
      <c r="G71" s="42">
        <v>111563506.15000001</v>
      </c>
      <c r="H71" s="42">
        <v>42143981.200000003</v>
      </c>
      <c r="I71" s="166">
        <v>-40417640.32</v>
      </c>
      <c r="J71" s="42">
        <v>113289847.03</v>
      </c>
      <c r="K71" s="42">
        <v>34009694.259999998</v>
      </c>
      <c r="L71" s="166">
        <v>-40102308.689999998</v>
      </c>
      <c r="M71" s="42">
        <v>107197232.59999999</v>
      </c>
    </row>
    <row r="72" spans="2:13" ht="15" outlineLevel="1" x14ac:dyDescent="0.25">
      <c r="B72" s="20" t="str">
        <f t="shared" si="1"/>
        <v>1114</v>
      </c>
      <c r="C72" s="40" t="s">
        <v>666</v>
      </c>
      <c r="D72" s="41">
        <v>0</v>
      </c>
      <c r="E72" s="42">
        <v>111613506.84999999</v>
      </c>
      <c r="F72" s="166">
        <v>-111613506.84999999</v>
      </c>
      <c r="G72" s="42">
        <v>0</v>
      </c>
      <c r="H72" s="42">
        <v>42143981.200000003</v>
      </c>
      <c r="I72" s="166">
        <v>-42143981.200000003</v>
      </c>
      <c r="J72" s="42">
        <v>0</v>
      </c>
      <c r="K72" s="42">
        <v>34689694.460000001</v>
      </c>
      <c r="L72" s="166">
        <v>-34689694.460000001</v>
      </c>
      <c r="M72" s="42">
        <v>0</v>
      </c>
    </row>
    <row r="73" spans="2:13" ht="15" outlineLevel="1" x14ac:dyDescent="0.25">
      <c r="B73" s="20" t="str">
        <f t="shared" si="1"/>
        <v>1114</v>
      </c>
      <c r="C73" s="40" t="s">
        <v>667</v>
      </c>
      <c r="D73" s="41">
        <v>0</v>
      </c>
      <c r="E73" s="42">
        <v>100004.26</v>
      </c>
      <c r="F73" s="166">
        <v>-100004.26</v>
      </c>
      <c r="G73" s="42">
        <v>0</v>
      </c>
      <c r="H73" s="42">
        <v>41034640.579999998</v>
      </c>
      <c r="I73" s="166">
        <v>-41034640.579999998</v>
      </c>
      <c r="J73" s="42">
        <v>0</v>
      </c>
      <c r="K73" s="42">
        <v>44965855.289999999</v>
      </c>
      <c r="L73" s="166">
        <v>-44965855.289999999</v>
      </c>
      <c r="M73" s="42">
        <v>0</v>
      </c>
    </row>
    <row r="74" spans="2:13" ht="15" outlineLevel="1" x14ac:dyDescent="0.25">
      <c r="B74" s="20" t="str">
        <f t="shared" si="1"/>
        <v>1114</v>
      </c>
      <c r="C74" s="40" t="s">
        <v>668</v>
      </c>
      <c r="D74" s="41">
        <v>0</v>
      </c>
      <c r="E74" s="41">
        <v>0</v>
      </c>
      <c r="F74" s="169">
        <v>0</v>
      </c>
      <c r="G74" s="41">
        <v>0</v>
      </c>
      <c r="H74" s="42">
        <v>165526726.88999999</v>
      </c>
      <c r="I74" s="166">
        <v>-223610.26</v>
      </c>
      <c r="J74" s="42">
        <v>165303116.63</v>
      </c>
      <c r="K74" s="42">
        <v>6931828.79</v>
      </c>
      <c r="L74" s="166">
        <v>-6445393.3799999999</v>
      </c>
      <c r="M74" s="42">
        <v>165789552.03999999</v>
      </c>
    </row>
    <row r="75" spans="2:13" ht="15" outlineLevel="1" x14ac:dyDescent="0.25">
      <c r="B75" s="20" t="str">
        <f t="shared" si="1"/>
        <v>1114</v>
      </c>
      <c r="C75" s="40" t="s">
        <v>669</v>
      </c>
      <c r="D75" s="41">
        <v>0</v>
      </c>
      <c r="E75" s="41">
        <v>0</v>
      </c>
      <c r="F75" s="169">
        <v>0</v>
      </c>
      <c r="G75" s="41">
        <v>0</v>
      </c>
      <c r="H75" s="42">
        <v>165526726.88999999</v>
      </c>
      <c r="I75" s="166">
        <v>-165526726.88999999</v>
      </c>
      <c r="J75" s="42">
        <v>0</v>
      </c>
      <c r="K75" s="42">
        <v>6931828.79</v>
      </c>
      <c r="L75" s="166">
        <v>-6931828.79</v>
      </c>
      <c r="M75" s="42">
        <v>0</v>
      </c>
    </row>
    <row r="76" spans="2:13" ht="15" outlineLevel="1" x14ac:dyDescent="0.25">
      <c r="B76" s="20" t="str">
        <f t="shared" si="1"/>
        <v>1114</v>
      </c>
      <c r="C76" s="40" t="s">
        <v>670</v>
      </c>
      <c r="D76" s="41">
        <v>0</v>
      </c>
      <c r="E76" s="41">
        <v>0</v>
      </c>
      <c r="F76" s="169">
        <v>0</v>
      </c>
      <c r="G76" s="41">
        <v>0</v>
      </c>
      <c r="H76" s="42">
        <v>223610.26</v>
      </c>
      <c r="I76" s="166">
        <v>-223610.26</v>
      </c>
      <c r="J76" s="42">
        <v>0</v>
      </c>
      <c r="K76" s="42">
        <v>6445393.3799999999</v>
      </c>
      <c r="L76" s="166">
        <v>-6445393.3799999999</v>
      </c>
      <c r="M76" s="42">
        <v>0</v>
      </c>
    </row>
    <row r="77" spans="2:13" ht="15" outlineLevel="1" x14ac:dyDescent="0.25">
      <c r="B77" s="20" t="str">
        <f t="shared" si="1"/>
        <v>1116</v>
      </c>
      <c r="C77" s="40" t="s">
        <v>671</v>
      </c>
      <c r="D77" s="42">
        <v>3126825.78</v>
      </c>
      <c r="E77" s="42">
        <v>405963837.80000001</v>
      </c>
      <c r="F77" s="166">
        <v>-397206184.08999997</v>
      </c>
      <c r="G77" s="42">
        <v>11884479.49</v>
      </c>
      <c r="H77" s="42">
        <v>595913316.51999998</v>
      </c>
      <c r="I77" s="166">
        <v>-592908750.54999995</v>
      </c>
      <c r="J77" s="42">
        <v>14889045.460000001</v>
      </c>
      <c r="K77" s="42">
        <v>522899000.20999998</v>
      </c>
      <c r="L77" s="166">
        <v>-525127579.80000001</v>
      </c>
      <c r="M77" s="42">
        <v>12660465.869999999</v>
      </c>
    </row>
    <row r="78" spans="2:13" ht="15" outlineLevel="1" x14ac:dyDescent="0.25">
      <c r="B78" s="20" t="str">
        <f t="shared" si="1"/>
        <v>1116</v>
      </c>
      <c r="C78" s="40" t="s">
        <v>672</v>
      </c>
      <c r="D78" s="42">
        <v>-13000</v>
      </c>
      <c r="E78" s="42">
        <v>408214457.52999997</v>
      </c>
      <c r="F78" s="166">
        <v>-408201457.52999997</v>
      </c>
      <c r="G78" s="42">
        <v>0</v>
      </c>
      <c r="H78" s="42">
        <v>601391336.30999994</v>
      </c>
      <c r="I78" s="166">
        <v>-601527461.08000004</v>
      </c>
      <c r="J78" s="42">
        <v>-136124.76999999999</v>
      </c>
      <c r="K78" s="42">
        <v>539135208.59000003</v>
      </c>
      <c r="L78" s="166">
        <v>-539074591.96000004</v>
      </c>
      <c r="M78" s="42">
        <v>-75508.14</v>
      </c>
    </row>
    <row r="79" spans="2:13" ht="15" outlineLevel="1" x14ac:dyDescent="0.25">
      <c r="B79" s="20" t="str">
        <f t="shared" si="1"/>
        <v>1116</v>
      </c>
      <c r="C79" s="40" t="s">
        <v>673</v>
      </c>
      <c r="D79" s="42">
        <v>-2408390.63</v>
      </c>
      <c r="E79" s="42">
        <v>413387392.44999999</v>
      </c>
      <c r="F79" s="166">
        <v>-418638598.27999997</v>
      </c>
      <c r="G79" s="42">
        <v>-7659596.46</v>
      </c>
      <c r="H79" s="42">
        <v>620149864.58000004</v>
      </c>
      <c r="I79" s="166">
        <v>-621275306.24000001</v>
      </c>
      <c r="J79" s="42">
        <v>-8785038.1199999992</v>
      </c>
      <c r="K79" s="42">
        <v>578552285.58000004</v>
      </c>
      <c r="L79" s="166">
        <v>-578758207.62</v>
      </c>
      <c r="M79" s="42">
        <v>-8990960.1600000001</v>
      </c>
    </row>
    <row r="80" spans="2:13" ht="15" outlineLevel="1" x14ac:dyDescent="0.25">
      <c r="B80" s="20" t="str">
        <f t="shared" si="1"/>
        <v>1116</v>
      </c>
      <c r="C80" s="40" t="s">
        <v>674</v>
      </c>
      <c r="D80" s="41">
        <v>0</v>
      </c>
      <c r="E80" s="41">
        <v>0</v>
      </c>
      <c r="F80" s="169">
        <v>0</v>
      </c>
      <c r="G80" s="41">
        <v>0</v>
      </c>
      <c r="H80" s="42">
        <v>165223960.38999999</v>
      </c>
      <c r="I80" s="166">
        <v>-165223957.25999999</v>
      </c>
      <c r="J80" s="42">
        <v>3.13</v>
      </c>
      <c r="K80" s="42">
        <v>6445400.9900000002</v>
      </c>
      <c r="L80" s="166">
        <v>-6445404.1200000001</v>
      </c>
      <c r="M80" s="42">
        <v>0</v>
      </c>
    </row>
    <row r="81" spans="2:13" ht="15" outlineLevel="1" x14ac:dyDescent="0.25">
      <c r="B81" s="20" t="str">
        <f t="shared" si="1"/>
        <v>1116</v>
      </c>
      <c r="C81" s="40" t="s">
        <v>675</v>
      </c>
      <c r="D81" s="41">
        <v>0</v>
      </c>
      <c r="E81" s="41">
        <v>0</v>
      </c>
      <c r="F81" s="169">
        <v>0</v>
      </c>
      <c r="G81" s="41">
        <v>0</v>
      </c>
      <c r="H81" s="42">
        <v>165223960.38999999</v>
      </c>
      <c r="I81" s="166">
        <v>-165223960.38999999</v>
      </c>
      <c r="J81" s="42">
        <v>0</v>
      </c>
      <c r="K81" s="42">
        <v>6445400.9900000002</v>
      </c>
      <c r="L81" s="166">
        <v>-6445400.9900000002</v>
      </c>
      <c r="M81" s="42">
        <v>0</v>
      </c>
    </row>
    <row r="82" spans="2:13" ht="15" outlineLevel="1" x14ac:dyDescent="0.25">
      <c r="B82" s="20" t="str">
        <f t="shared" si="1"/>
        <v>1116</v>
      </c>
      <c r="C82" s="40" t="s">
        <v>676</v>
      </c>
      <c r="D82" s="41">
        <v>0</v>
      </c>
      <c r="E82" s="41">
        <v>0</v>
      </c>
      <c r="F82" s="169">
        <v>0</v>
      </c>
      <c r="G82" s="41">
        <v>0</v>
      </c>
      <c r="H82" s="42">
        <v>165223957.25999999</v>
      </c>
      <c r="I82" s="166">
        <v>-165223957.25999999</v>
      </c>
      <c r="J82" s="42">
        <v>0</v>
      </c>
      <c r="K82" s="42">
        <v>6445404.1200000001</v>
      </c>
      <c r="L82" s="166">
        <v>-6445404.1200000001</v>
      </c>
      <c r="M82" s="42">
        <v>0</v>
      </c>
    </row>
    <row r="83" spans="2:13" ht="15" outlineLevel="1" x14ac:dyDescent="0.25">
      <c r="B83" s="20" t="str">
        <f t="shared" si="1"/>
        <v>1119</v>
      </c>
      <c r="C83" s="40" t="s">
        <v>677</v>
      </c>
      <c r="D83" s="42">
        <v>1138073.53</v>
      </c>
      <c r="E83" s="42">
        <v>432374.86</v>
      </c>
      <c r="F83" s="166">
        <v>-755369.16</v>
      </c>
      <c r="G83" s="42">
        <v>815079.23</v>
      </c>
      <c r="H83" s="42">
        <v>2088.0500000000002</v>
      </c>
      <c r="I83" s="166">
        <v>-203305</v>
      </c>
      <c r="J83" s="42">
        <v>613862.28</v>
      </c>
      <c r="K83" s="42">
        <v>36703.279999999999</v>
      </c>
      <c r="L83" s="166">
        <v>-746934.54</v>
      </c>
      <c r="M83" s="42">
        <v>-96368.98</v>
      </c>
    </row>
    <row r="84" spans="2:13" ht="15" outlineLevel="1" x14ac:dyDescent="0.25">
      <c r="B84" s="20" t="str">
        <f t="shared" si="1"/>
        <v>1119</v>
      </c>
      <c r="C84" s="40" t="s">
        <v>678</v>
      </c>
      <c r="D84" s="42">
        <v>0</v>
      </c>
      <c r="E84" s="42">
        <v>366058.5</v>
      </c>
      <c r="F84" s="166">
        <v>-366058.5</v>
      </c>
      <c r="G84" s="42">
        <v>0</v>
      </c>
      <c r="H84" s="42">
        <v>2088.0500000000002</v>
      </c>
      <c r="I84" s="166">
        <v>-2088.0500000000002</v>
      </c>
      <c r="J84" s="42">
        <v>0</v>
      </c>
      <c r="K84" s="42">
        <v>36703.279999999999</v>
      </c>
      <c r="L84" s="166">
        <v>-36703.279999999999</v>
      </c>
      <c r="M84" s="42">
        <v>0</v>
      </c>
    </row>
    <row r="85" spans="2:13" ht="15" outlineLevel="1" x14ac:dyDescent="0.25">
      <c r="B85" s="20" t="str">
        <f t="shared" si="1"/>
        <v>1119</v>
      </c>
      <c r="C85" s="40" t="s">
        <v>679</v>
      </c>
      <c r="D85" s="42">
        <v>0</v>
      </c>
      <c r="E85" s="42">
        <v>801197.17</v>
      </c>
      <c r="F85" s="166">
        <v>-801197.17</v>
      </c>
      <c r="G85" s="42">
        <v>0</v>
      </c>
      <c r="H85" s="42">
        <v>220889.67</v>
      </c>
      <c r="I85" s="166">
        <v>-220889.67</v>
      </c>
      <c r="J85" s="42">
        <v>0</v>
      </c>
      <c r="K85" s="42">
        <v>747992.35</v>
      </c>
      <c r="L85" s="166">
        <v>-747992.35</v>
      </c>
      <c r="M85" s="42">
        <v>0</v>
      </c>
    </row>
    <row r="86" spans="2:13" ht="15" outlineLevel="1" x14ac:dyDescent="0.25">
      <c r="B86" s="20" t="str">
        <f t="shared" si="1"/>
        <v>1119</v>
      </c>
      <c r="C86" s="40" t="s">
        <v>680</v>
      </c>
      <c r="D86" s="42">
        <v>-93840.69</v>
      </c>
      <c r="E86" s="42">
        <v>1488409.26</v>
      </c>
      <c r="F86" s="166">
        <v>-1386459.61</v>
      </c>
      <c r="G86" s="42">
        <v>8108.96</v>
      </c>
      <c r="H86" s="42">
        <v>1508979.77</v>
      </c>
      <c r="I86" s="166">
        <v>-1323957.93</v>
      </c>
      <c r="J86" s="42">
        <v>193130.8</v>
      </c>
      <c r="K86" s="42">
        <v>3197805.2</v>
      </c>
      <c r="L86" s="166">
        <v>-3131762.6</v>
      </c>
      <c r="M86" s="42">
        <v>259173.4</v>
      </c>
    </row>
    <row r="87" spans="2:13" ht="15" outlineLevel="1" x14ac:dyDescent="0.25">
      <c r="B87" s="20" t="str">
        <f t="shared" si="1"/>
        <v>1122</v>
      </c>
      <c r="C87" s="40" t="s">
        <v>681</v>
      </c>
      <c r="D87" s="42">
        <v>0</v>
      </c>
      <c r="E87" s="42">
        <v>1462267823.3499999</v>
      </c>
      <c r="F87" s="166">
        <v>-1462267823.3499999</v>
      </c>
      <c r="G87" s="42">
        <v>0</v>
      </c>
      <c r="H87" s="42">
        <v>1676807966.3599999</v>
      </c>
      <c r="I87" s="166">
        <v>-1676807966.3599999</v>
      </c>
      <c r="J87" s="42">
        <v>0</v>
      </c>
      <c r="K87" s="42">
        <v>1460986155</v>
      </c>
      <c r="L87" s="166">
        <v>-1460986155</v>
      </c>
      <c r="M87" s="42">
        <v>0</v>
      </c>
    </row>
    <row r="88" spans="2:13" ht="15" outlineLevel="1" x14ac:dyDescent="0.25">
      <c r="B88" s="20" t="str">
        <f t="shared" si="1"/>
        <v>1122</v>
      </c>
      <c r="C88" s="40" t="s">
        <v>682</v>
      </c>
      <c r="D88" s="42">
        <v>1026966.33</v>
      </c>
      <c r="E88" s="42">
        <v>89407534.599999994</v>
      </c>
      <c r="F88" s="166">
        <v>-90002369.739999995</v>
      </c>
      <c r="G88" s="42">
        <v>432131.19</v>
      </c>
      <c r="H88" s="42">
        <v>7478382.96</v>
      </c>
      <c r="I88" s="166">
        <v>-7910514.1500000004</v>
      </c>
      <c r="J88" s="42">
        <v>0</v>
      </c>
      <c r="K88" s="42">
        <v>0</v>
      </c>
      <c r="L88" s="166">
        <v>0</v>
      </c>
      <c r="M88" s="42">
        <v>0</v>
      </c>
    </row>
    <row r="89" spans="2:13" ht="15" outlineLevel="1" x14ac:dyDescent="0.25">
      <c r="B89" s="20" t="str">
        <f t="shared" si="1"/>
        <v>1122</v>
      </c>
      <c r="C89" s="40" t="s">
        <v>683</v>
      </c>
      <c r="D89" s="42">
        <v>2786034.21</v>
      </c>
      <c r="E89" s="42">
        <v>57556583.399999999</v>
      </c>
      <c r="F89" s="166">
        <v>-60333842.609999999</v>
      </c>
      <c r="G89" s="42">
        <v>8775</v>
      </c>
      <c r="H89" s="42">
        <v>59824727.43</v>
      </c>
      <c r="I89" s="166">
        <v>-59833502.43</v>
      </c>
      <c r="J89" s="42">
        <v>0</v>
      </c>
      <c r="K89" s="42">
        <v>71594796.310000002</v>
      </c>
      <c r="L89" s="166">
        <v>-71594796.310000002</v>
      </c>
      <c r="M89" s="42">
        <v>0</v>
      </c>
    </row>
    <row r="90" spans="2:13" ht="15" outlineLevel="1" x14ac:dyDescent="0.25">
      <c r="B90" s="20" t="str">
        <f t="shared" si="1"/>
        <v>1122</v>
      </c>
      <c r="C90" s="40" t="s">
        <v>684</v>
      </c>
      <c r="D90" s="42">
        <v>124764.93</v>
      </c>
      <c r="E90" s="42">
        <v>724674.33</v>
      </c>
      <c r="F90" s="166">
        <v>-849439.26</v>
      </c>
      <c r="G90" s="42">
        <v>0</v>
      </c>
      <c r="H90" s="41">
        <v>0</v>
      </c>
      <c r="I90" s="166">
        <v>0</v>
      </c>
      <c r="J90" s="42">
        <v>0</v>
      </c>
      <c r="K90" s="41">
        <v>0</v>
      </c>
      <c r="L90" s="169">
        <v>0</v>
      </c>
      <c r="M90" s="41">
        <v>0</v>
      </c>
    </row>
    <row r="91" spans="2:13" ht="15" outlineLevel="1" x14ac:dyDescent="0.25">
      <c r="B91" s="20" t="str">
        <f t="shared" si="1"/>
        <v>1122</v>
      </c>
      <c r="C91" s="40" t="s">
        <v>685</v>
      </c>
      <c r="D91" s="42">
        <v>3200.57</v>
      </c>
      <c r="E91" s="42">
        <v>22121.69</v>
      </c>
      <c r="F91" s="166">
        <v>-25322.26</v>
      </c>
      <c r="G91" s="42">
        <v>0</v>
      </c>
      <c r="H91" s="41">
        <v>0</v>
      </c>
      <c r="I91" s="169">
        <v>0</v>
      </c>
      <c r="J91" s="41">
        <v>0</v>
      </c>
      <c r="K91" s="41">
        <v>0</v>
      </c>
      <c r="L91" s="169">
        <v>0</v>
      </c>
      <c r="M91" s="41">
        <v>0</v>
      </c>
    </row>
    <row r="92" spans="2:13" ht="15" outlineLevel="1" x14ac:dyDescent="0.25">
      <c r="B92" s="20" t="str">
        <f t="shared" si="1"/>
        <v>1122</v>
      </c>
      <c r="C92" s="40" t="s">
        <v>686</v>
      </c>
      <c r="D92" s="42">
        <v>937.32</v>
      </c>
      <c r="E92" s="42">
        <v>3904.6</v>
      </c>
      <c r="F92" s="166">
        <v>-4841.92</v>
      </c>
      <c r="G92" s="42">
        <v>0</v>
      </c>
      <c r="H92" s="41">
        <v>0</v>
      </c>
      <c r="I92" s="169">
        <v>0</v>
      </c>
      <c r="J92" s="41">
        <v>0</v>
      </c>
      <c r="K92" s="41">
        <v>0</v>
      </c>
      <c r="L92" s="169">
        <v>0</v>
      </c>
      <c r="M92" s="41">
        <v>0</v>
      </c>
    </row>
    <row r="93" spans="2:13" ht="15" outlineLevel="1" x14ac:dyDescent="0.25">
      <c r="B93" s="20" t="str">
        <f t="shared" si="1"/>
        <v>1123</v>
      </c>
      <c r="C93" s="40" t="s">
        <v>687</v>
      </c>
      <c r="D93" s="42">
        <v>51435.89</v>
      </c>
      <c r="E93" s="42">
        <v>8476817.4499999993</v>
      </c>
      <c r="F93" s="166">
        <v>-8468867.9000000004</v>
      </c>
      <c r="G93" s="42">
        <v>59385.440000000002</v>
      </c>
      <c r="H93" s="42">
        <v>6272222.6500000004</v>
      </c>
      <c r="I93" s="166">
        <v>-6257166.5</v>
      </c>
      <c r="J93" s="42">
        <v>74441.59</v>
      </c>
      <c r="K93" s="42">
        <v>6380108.9000000004</v>
      </c>
      <c r="L93" s="166">
        <v>-6379262.4100000001</v>
      </c>
      <c r="M93" s="42">
        <v>75288.08</v>
      </c>
    </row>
    <row r="94" spans="2:13" ht="15" outlineLevel="1" x14ac:dyDescent="0.25">
      <c r="B94" s="20" t="str">
        <f t="shared" si="1"/>
        <v>1123</v>
      </c>
      <c r="C94" s="40" t="s">
        <v>688</v>
      </c>
      <c r="D94" s="42">
        <v>889589.87</v>
      </c>
      <c r="E94" s="42">
        <v>20653957.690000001</v>
      </c>
      <c r="F94" s="166">
        <v>-20457040</v>
      </c>
      <c r="G94" s="42">
        <v>1086507.56</v>
      </c>
      <c r="H94" s="42">
        <v>31524401.649999999</v>
      </c>
      <c r="I94" s="166">
        <v>-32547396.629999999</v>
      </c>
      <c r="J94" s="42">
        <v>63512.58</v>
      </c>
      <c r="K94" s="42">
        <v>1448013.43</v>
      </c>
      <c r="L94" s="166">
        <v>-1486903.64</v>
      </c>
      <c r="M94" s="42">
        <v>24622.37</v>
      </c>
    </row>
    <row r="95" spans="2:13" ht="15" outlineLevel="1" x14ac:dyDescent="0.25">
      <c r="B95" s="20" t="str">
        <f t="shared" si="1"/>
        <v>1123</v>
      </c>
      <c r="C95" s="40" t="s">
        <v>689</v>
      </c>
      <c r="D95" s="41">
        <v>0</v>
      </c>
      <c r="E95" s="41">
        <v>0</v>
      </c>
      <c r="F95" s="169">
        <v>0</v>
      </c>
      <c r="G95" s="41">
        <v>0</v>
      </c>
      <c r="H95" s="42">
        <v>3116187.89</v>
      </c>
      <c r="I95" s="166">
        <v>-1197156.06</v>
      </c>
      <c r="J95" s="42">
        <v>1919031.83</v>
      </c>
      <c r="K95" s="42">
        <v>4663152.38</v>
      </c>
      <c r="L95" s="166">
        <v>-6582184.21</v>
      </c>
      <c r="M95" s="42">
        <v>0</v>
      </c>
    </row>
    <row r="96" spans="2:13" ht="15" outlineLevel="1" x14ac:dyDescent="0.25">
      <c r="B96" s="20" t="str">
        <f t="shared" si="1"/>
        <v>1123</v>
      </c>
      <c r="C96" s="40" t="s">
        <v>690</v>
      </c>
      <c r="D96" s="42">
        <v>280448.49</v>
      </c>
      <c r="E96" s="42">
        <v>57182600.549999997</v>
      </c>
      <c r="F96" s="166">
        <v>-33029775.5</v>
      </c>
      <c r="G96" s="42">
        <v>24433273.539999999</v>
      </c>
      <c r="H96" s="42">
        <v>21764004.59</v>
      </c>
      <c r="I96" s="166">
        <v>-39705297.359999999</v>
      </c>
      <c r="J96" s="42">
        <v>6491980.7699999996</v>
      </c>
      <c r="K96" s="42">
        <v>34234255.649999999</v>
      </c>
      <c r="L96" s="166">
        <v>-34065298.310000002</v>
      </c>
      <c r="M96" s="42">
        <v>6660938.1100000003</v>
      </c>
    </row>
    <row r="97" spans="2:13" ht="15" outlineLevel="1" x14ac:dyDescent="0.25">
      <c r="B97" s="20" t="str">
        <f t="shared" si="1"/>
        <v>1125</v>
      </c>
      <c r="C97" s="40" t="s">
        <v>691</v>
      </c>
      <c r="D97" s="42">
        <v>0</v>
      </c>
      <c r="E97" s="42">
        <v>542157</v>
      </c>
      <c r="F97" s="166">
        <v>-542157</v>
      </c>
      <c r="G97" s="42">
        <v>0</v>
      </c>
      <c r="H97" s="42">
        <v>513475.37</v>
      </c>
      <c r="I97" s="166">
        <v>-513475.37</v>
      </c>
      <c r="J97" s="42">
        <v>0</v>
      </c>
      <c r="K97" s="42">
        <v>498710.28</v>
      </c>
      <c r="L97" s="166">
        <v>-498710.28</v>
      </c>
      <c r="M97" s="42">
        <v>0</v>
      </c>
    </row>
    <row r="98" spans="2:13" ht="15" outlineLevel="1" x14ac:dyDescent="0.25">
      <c r="B98" s="20" t="str">
        <f t="shared" si="1"/>
        <v>1125</v>
      </c>
      <c r="C98" s="40" t="s">
        <v>692</v>
      </c>
      <c r="D98" s="42">
        <v>0</v>
      </c>
      <c r="E98" s="42">
        <v>478256.66</v>
      </c>
      <c r="F98" s="166">
        <v>-478256.66</v>
      </c>
      <c r="G98" s="42">
        <v>0</v>
      </c>
      <c r="H98" s="42">
        <v>408882.9</v>
      </c>
      <c r="I98" s="166">
        <v>-408882.9</v>
      </c>
      <c r="J98" s="42">
        <v>0</v>
      </c>
      <c r="K98" s="42">
        <v>422851.72</v>
      </c>
      <c r="L98" s="166">
        <v>-422851.72</v>
      </c>
      <c r="M98" s="42">
        <v>0</v>
      </c>
    </row>
    <row r="99" spans="2:13" ht="15" outlineLevel="1" x14ac:dyDescent="0.25">
      <c r="B99" s="20" t="str">
        <f t="shared" si="1"/>
        <v>1125</v>
      </c>
      <c r="C99" s="40" t="s">
        <v>693</v>
      </c>
      <c r="D99" s="42">
        <v>0</v>
      </c>
      <c r="E99" s="42">
        <v>432862.49</v>
      </c>
      <c r="F99" s="166">
        <v>-432862.49</v>
      </c>
      <c r="G99" s="42">
        <v>0</v>
      </c>
      <c r="H99" s="42">
        <v>343110.83</v>
      </c>
      <c r="I99" s="166">
        <v>-343110.83</v>
      </c>
      <c r="J99" s="42">
        <v>0</v>
      </c>
      <c r="K99" s="42">
        <v>353109.86</v>
      </c>
      <c r="L99" s="166">
        <v>-353109.86</v>
      </c>
      <c r="M99" s="42">
        <v>0</v>
      </c>
    </row>
    <row r="100" spans="2:13" ht="15" outlineLevel="1" x14ac:dyDescent="0.25">
      <c r="B100" s="20" t="str">
        <f t="shared" si="1"/>
        <v>1125</v>
      </c>
      <c r="C100" s="40" t="s">
        <v>694</v>
      </c>
      <c r="D100" s="42">
        <v>0</v>
      </c>
      <c r="E100" s="42">
        <v>539107</v>
      </c>
      <c r="F100" s="166">
        <v>-539107</v>
      </c>
      <c r="G100" s="42">
        <v>0</v>
      </c>
      <c r="H100" s="42">
        <v>361810.56</v>
      </c>
      <c r="I100" s="166">
        <v>-361810.56</v>
      </c>
      <c r="J100" s="42">
        <v>0</v>
      </c>
      <c r="K100" s="42">
        <v>330130.87</v>
      </c>
      <c r="L100" s="166">
        <v>-330130.87</v>
      </c>
      <c r="M100" s="42">
        <v>0</v>
      </c>
    </row>
    <row r="101" spans="2:13" ht="15" outlineLevel="1" x14ac:dyDescent="0.25">
      <c r="B101" s="20" t="str">
        <f t="shared" si="1"/>
        <v>1125</v>
      </c>
      <c r="C101" s="40" t="s">
        <v>695</v>
      </c>
      <c r="D101" s="42">
        <v>0</v>
      </c>
      <c r="E101" s="42">
        <v>263522.65999999997</v>
      </c>
      <c r="F101" s="166">
        <v>-263522.65999999997</v>
      </c>
      <c r="G101" s="42">
        <v>0</v>
      </c>
      <c r="H101" s="42">
        <v>279330.38</v>
      </c>
      <c r="I101" s="166">
        <v>-279330.38</v>
      </c>
      <c r="J101" s="42">
        <v>0</v>
      </c>
      <c r="K101" s="42">
        <v>309471.65000000002</v>
      </c>
      <c r="L101" s="166">
        <v>-309471.65000000002</v>
      </c>
      <c r="M101" s="42">
        <v>0</v>
      </c>
    </row>
    <row r="102" spans="2:13" ht="15" outlineLevel="1" x14ac:dyDescent="0.25">
      <c r="B102" s="20" t="str">
        <f t="shared" si="1"/>
        <v>1125</v>
      </c>
      <c r="C102" s="40" t="s">
        <v>696</v>
      </c>
      <c r="D102" s="42">
        <v>0</v>
      </c>
      <c r="E102" s="42">
        <v>71979.41</v>
      </c>
      <c r="F102" s="166">
        <v>-71979.41</v>
      </c>
      <c r="G102" s="42">
        <v>0</v>
      </c>
      <c r="H102" s="42">
        <v>63391.97</v>
      </c>
      <c r="I102" s="166">
        <v>-63391.97</v>
      </c>
      <c r="J102" s="42">
        <v>0</v>
      </c>
      <c r="K102" s="42">
        <v>62798.32</v>
      </c>
      <c r="L102" s="166">
        <v>-62798.32</v>
      </c>
      <c r="M102" s="42">
        <v>0</v>
      </c>
    </row>
    <row r="103" spans="2:13" ht="15" outlineLevel="1" x14ac:dyDescent="0.25">
      <c r="B103" s="20" t="str">
        <f t="shared" si="1"/>
        <v>1125</v>
      </c>
      <c r="C103" s="40" t="s">
        <v>697</v>
      </c>
      <c r="D103" s="42">
        <v>0</v>
      </c>
      <c r="E103" s="42">
        <v>92142.23</v>
      </c>
      <c r="F103" s="166">
        <v>-92142.23</v>
      </c>
      <c r="G103" s="42">
        <v>0</v>
      </c>
      <c r="H103" s="42">
        <v>78099.66</v>
      </c>
      <c r="I103" s="166">
        <v>-78099.66</v>
      </c>
      <c r="J103" s="42">
        <v>0</v>
      </c>
      <c r="K103" s="42">
        <v>48700.03</v>
      </c>
      <c r="L103" s="166">
        <v>-48700.03</v>
      </c>
      <c r="M103" s="42">
        <v>0</v>
      </c>
    </row>
    <row r="104" spans="2:13" ht="15" outlineLevel="1" x14ac:dyDescent="0.25">
      <c r="B104" s="20" t="str">
        <f t="shared" si="1"/>
        <v>1125</v>
      </c>
      <c r="C104" s="40" t="s">
        <v>698</v>
      </c>
      <c r="D104" s="42">
        <v>0</v>
      </c>
      <c r="E104" s="42">
        <v>269895.01</v>
      </c>
      <c r="F104" s="166">
        <v>-269895.01</v>
      </c>
      <c r="G104" s="42">
        <v>0</v>
      </c>
      <c r="H104" s="42">
        <v>253966.69</v>
      </c>
      <c r="I104" s="166">
        <v>-253966.69</v>
      </c>
      <c r="J104" s="42">
        <v>0</v>
      </c>
      <c r="K104" s="42">
        <v>172129.99</v>
      </c>
      <c r="L104" s="166">
        <v>-172129.99</v>
      </c>
      <c r="M104" s="42">
        <v>0</v>
      </c>
    </row>
    <row r="105" spans="2:13" ht="15" outlineLevel="1" x14ac:dyDescent="0.25">
      <c r="B105" s="20" t="str">
        <f t="shared" si="1"/>
        <v>1125</v>
      </c>
      <c r="C105" s="40" t="s">
        <v>699</v>
      </c>
      <c r="D105" s="42">
        <v>0</v>
      </c>
      <c r="E105" s="42">
        <v>27903.81</v>
      </c>
      <c r="F105" s="166">
        <v>-27903.81</v>
      </c>
      <c r="G105" s="42">
        <v>0</v>
      </c>
      <c r="H105" s="42">
        <v>30487.5</v>
      </c>
      <c r="I105" s="166">
        <v>-30487.5</v>
      </c>
      <c r="J105" s="42">
        <v>0</v>
      </c>
      <c r="K105" s="42">
        <v>11383</v>
      </c>
      <c r="L105" s="166">
        <v>-11383</v>
      </c>
      <c r="M105" s="42">
        <v>0</v>
      </c>
    </row>
    <row r="106" spans="2:13" ht="15" outlineLevel="1" x14ac:dyDescent="0.25">
      <c r="B106" s="20" t="str">
        <f t="shared" si="1"/>
        <v>1125</v>
      </c>
      <c r="C106" s="40" t="s">
        <v>700</v>
      </c>
      <c r="D106" s="42">
        <v>0</v>
      </c>
      <c r="E106" s="42">
        <v>26366.36</v>
      </c>
      <c r="F106" s="166">
        <v>-26366.36</v>
      </c>
      <c r="G106" s="42">
        <v>0</v>
      </c>
      <c r="H106" s="41">
        <v>0</v>
      </c>
      <c r="I106" s="169">
        <v>0</v>
      </c>
      <c r="J106" s="41">
        <v>0</v>
      </c>
      <c r="K106" s="41">
        <v>0</v>
      </c>
      <c r="L106" s="169">
        <v>0</v>
      </c>
      <c r="M106" s="41">
        <v>0</v>
      </c>
    </row>
    <row r="107" spans="2:13" ht="15" outlineLevel="1" x14ac:dyDescent="0.25">
      <c r="B107" s="20" t="str">
        <f t="shared" si="1"/>
        <v>1125</v>
      </c>
      <c r="C107" s="40" t="s">
        <v>701</v>
      </c>
      <c r="D107" s="42">
        <v>0</v>
      </c>
      <c r="E107" s="42">
        <v>254069.34</v>
      </c>
      <c r="F107" s="166">
        <v>-254069.34</v>
      </c>
      <c r="G107" s="42">
        <v>0</v>
      </c>
      <c r="H107" s="42">
        <v>202832.45</v>
      </c>
      <c r="I107" s="166">
        <v>-202832.45</v>
      </c>
      <c r="J107" s="42">
        <v>0</v>
      </c>
      <c r="K107" s="42">
        <v>236692</v>
      </c>
      <c r="L107" s="166">
        <v>-236692</v>
      </c>
      <c r="M107" s="42">
        <v>0</v>
      </c>
    </row>
    <row r="108" spans="2:13" ht="15" outlineLevel="1" x14ac:dyDescent="0.25">
      <c r="B108" s="20" t="str">
        <f t="shared" si="1"/>
        <v>1125</v>
      </c>
      <c r="C108" s="40" t="s">
        <v>702</v>
      </c>
      <c r="D108" s="42">
        <v>0</v>
      </c>
      <c r="E108" s="42">
        <v>62426.559999999998</v>
      </c>
      <c r="F108" s="166">
        <v>-62426.559999999998</v>
      </c>
      <c r="G108" s="42">
        <v>0</v>
      </c>
      <c r="H108" s="42">
        <v>73684.929999999993</v>
      </c>
      <c r="I108" s="166">
        <v>-73684.929999999993</v>
      </c>
      <c r="J108" s="42">
        <v>0</v>
      </c>
      <c r="K108" s="42">
        <v>70497.740000000005</v>
      </c>
      <c r="L108" s="166">
        <v>-70497.740000000005</v>
      </c>
      <c r="M108" s="42">
        <v>0</v>
      </c>
    </row>
    <row r="109" spans="2:13" ht="15" outlineLevel="1" x14ac:dyDescent="0.25">
      <c r="B109" s="20" t="str">
        <f t="shared" si="1"/>
        <v>1129</v>
      </c>
      <c r="C109" s="40" t="s">
        <v>1296</v>
      </c>
      <c r="D109" s="41">
        <v>0</v>
      </c>
      <c r="E109" s="41">
        <v>0</v>
      </c>
      <c r="F109" s="169">
        <v>0</v>
      </c>
      <c r="G109" s="41">
        <v>0</v>
      </c>
      <c r="H109" s="41">
        <v>0</v>
      </c>
      <c r="I109" s="169">
        <v>0</v>
      </c>
      <c r="J109" s="41">
        <v>0</v>
      </c>
      <c r="K109" s="42">
        <v>116048.7</v>
      </c>
      <c r="L109" s="166">
        <v>-116048.7</v>
      </c>
      <c r="M109" s="42">
        <v>0</v>
      </c>
    </row>
    <row r="110" spans="2:13" ht="15" outlineLevel="1" x14ac:dyDescent="0.25">
      <c r="B110" s="20" t="str">
        <f t="shared" si="1"/>
        <v>1131</v>
      </c>
      <c r="C110" s="40" t="s">
        <v>703</v>
      </c>
      <c r="D110" s="42">
        <v>0</v>
      </c>
      <c r="E110" s="42">
        <v>777158.75</v>
      </c>
      <c r="F110" s="166">
        <v>-420569.19</v>
      </c>
      <c r="G110" s="42">
        <v>356589.56</v>
      </c>
      <c r="H110" s="42">
        <v>1234068.8600000001</v>
      </c>
      <c r="I110" s="166">
        <v>-1231293.54</v>
      </c>
      <c r="J110" s="42">
        <v>359364.88</v>
      </c>
      <c r="K110" s="42">
        <v>2550173.2000000002</v>
      </c>
      <c r="L110" s="166">
        <v>-2814526.78</v>
      </c>
      <c r="M110" s="42">
        <v>95011.3</v>
      </c>
    </row>
    <row r="111" spans="2:13" ht="15" outlineLevel="1" x14ac:dyDescent="0.25">
      <c r="B111" s="20" t="str">
        <f t="shared" si="1"/>
        <v>1132</v>
      </c>
      <c r="C111" s="40" t="s">
        <v>704</v>
      </c>
      <c r="D111" s="42">
        <v>0</v>
      </c>
      <c r="E111" s="42">
        <v>2808077.09</v>
      </c>
      <c r="F111" s="169">
        <v>0</v>
      </c>
      <c r="G111" s="42">
        <v>2808077.09</v>
      </c>
      <c r="H111" s="42">
        <v>384026.12</v>
      </c>
      <c r="I111" s="166">
        <v>-3192103.21</v>
      </c>
      <c r="J111" s="42">
        <v>0</v>
      </c>
      <c r="K111" s="42">
        <v>531162.86</v>
      </c>
      <c r="L111" s="166">
        <v>-145590</v>
      </c>
      <c r="M111" s="42">
        <v>385572.86</v>
      </c>
    </row>
    <row r="112" spans="2:13" ht="15" outlineLevel="1" x14ac:dyDescent="0.25">
      <c r="B112" s="20" t="str">
        <f t="shared" si="1"/>
        <v>1134</v>
      </c>
      <c r="C112" s="40" t="s">
        <v>705</v>
      </c>
      <c r="D112" s="42">
        <v>8878793.8399999999</v>
      </c>
      <c r="E112" s="42">
        <v>34762456.899999999</v>
      </c>
      <c r="F112" s="166">
        <v>-37898755.07</v>
      </c>
      <c r="G112" s="42">
        <v>5742495.6699999999</v>
      </c>
      <c r="H112" s="42">
        <v>30120986.800000001</v>
      </c>
      <c r="I112" s="166">
        <v>-16238684.67</v>
      </c>
      <c r="J112" s="42">
        <v>19624797.800000001</v>
      </c>
      <c r="K112" s="42">
        <v>15525310.59</v>
      </c>
      <c r="L112" s="166">
        <v>-30171176.489999998</v>
      </c>
      <c r="M112" s="42">
        <v>4978931.9000000004</v>
      </c>
    </row>
    <row r="113" spans="2:13" ht="15" outlineLevel="1" x14ac:dyDescent="0.25">
      <c r="B113" s="20" t="str">
        <f t="shared" si="1"/>
        <v>1151</v>
      </c>
      <c r="C113" s="40" t="s">
        <v>706</v>
      </c>
      <c r="D113" s="42">
        <v>0</v>
      </c>
      <c r="E113" s="42">
        <v>71342185.540000007</v>
      </c>
      <c r="F113" s="166">
        <v>-71342185.540000007</v>
      </c>
      <c r="G113" s="42">
        <v>0</v>
      </c>
      <c r="H113" s="42">
        <v>91550308.079999998</v>
      </c>
      <c r="I113" s="166">
        <v>-91550308.079999998</v>
      </c>
      <c r="J113" s="42">
        <v>0</v>
      </c>
      <c r="K113" s="42">
        <v>839368</v>
      </c>
      <c r="L113" s="166">
        <v>-839368</v>
      </c>
      <c r="M113" s="42">
        <v>0</v>
      </c>
    </row>
    <row r="114" spans="2:13" ht="15" outlineLevel="1" x14ac:dyDescent="0.25">
      <c r="B114" s="20" t="str">
        <f t="shared" si="1"/>
        <v>1151</v>
      </c>
      <c r="C114" s="40" t="s">
        <v>707</v>
      </c>
      <c r="D114" s="42">
        <v>7299011.5300000003</v>
      </c>
      <c r="E114" s="42">
        <v>16096417.689999999</v>
      </c>
      <c r="F114" s="166">
        <v>-15643408.310000001</v>
      </c>
      <c r="G114" s="42">
        <v>7752020.9100000001</v>
      </c>
      <c r="H114" s="42">
        <v>16427993.42</v>
      </c>
      <c r="I114" s="166">
        <v>-15625062.34</v>
      </c>
      <c r="J114" s="42">
        <v>8554951.9900000002</v>
      </c>
      <c r="K114" s="42">
        <v>16632738.140000001</v>
      </c>
      <c r="L114" s="166">
        <v>-14960093.720000001</v>
      </c>
      <c r="M114" s="42">
        <v>10227596.41</v>
      </c>
    </row>
    <row r="115" spans="2:13" ht="15" outlineLevel="1" x14ac:dyDescent="0.25">
      <c r="B115" s="20" t="str">
        <f t="shared" si="1"/>
        <v>1151</v>
      </c>
      <c r="C115" s="40" t="s">
        <v>1221</v>
      </c>
      <c r="D115" s="42">
        <v>362687.12</v>
      </c>
      <c r="E115" s="42">
        <v>280237.78999999998</v>
      </c>
      <c r="F115" s="166">
        <v>-334896.23</v>
      </c>
      <c r="G115" s="42">
        <v>308028.68</v>
      </c>
      <c r="H115" s="42">
        <v>352891.41</v>
      </c>
      <c r="I115" s="166">
        <v>-271126.65000000002</v>
      </c>
      <c r="J115" s="42">
        <v>389793.44</v>
      </c>
      <c r="K115" s="42">
        <v>717460.65</v>
      </c>
      <c r="L115" s="166">
        <v>-578648.9</v>
      </c>
      <c r="M115" s="42">
        <v>528605.18999999994</v>
      </c>
    </row>
    <row r="116" spans="2:13" ht="15" outlineLevel="1" x14ac:dyDescent="0.25">
      <c r="B116" s="20" t="str">
        <f t="shared" si="1"/>
        <v>1151</v>
      </c>
      <c r="C116" s="40" t="s">
        <v>708</v>
      </c>
      <c r="D116" s="41">
        <v>0</v>
      </c>
      <c r="E116" s="41">
        <v>0</v>
      </c>
      <c r="F116" s="169">
        <v>0</v>
      </c>
      <c r="G116" s="41">
        <v>0</v>
      </c>
      <c r="H116" s="42">
        <v>57810</v>
      </c>
      <c r="I116" s="166">
        <v>-29310</v>
      </c>
      <c r="J116" s="42">
        <v>28500</v>
      </c>
      <c r="K116" s="42">
        <v>42855.4</v>
      </c>
      <c r="L116" s="166">
        <v>-52605.4</v>
      </c>
      <c r="M116" s="42">
        <v>18750</v>
      </c>
    </row>
    <row r="117" spans="2:13" ht="15" outlineLevel="1" x14ac:dyDescent="0.25">
      <c r="B117" s="20" t="str">
        <f t="shared" si="1"/>
        <v>1151</v>
      </c>
      <c r="C117" s="40" t="s">
        <v>709</v>
      </c>
      <c r="D117" s="41">
        <v>0</v>
      </c>
      <c r="E117" s="42">
        <v>716945</v>
      </c>
      <c r="F117" s="166">
        <v>-689700</v>
      </c>
      <c r="G117" s="42">
        <v>27245</v>
      </c>
      <c r="H117" s="42">
        <v>0</v>
      </c>
      <c r="I117" s="166">
        <v>-20695</v>
      </c>
      <c r="J117" s="42">
        <v>6550</v>
      </c>
      <c r="K117" s="42">
        <v>536345.76</v>
      </c>
      <c r="L117" s="166">
        <v>-542707.84</v>
      </c>
      <c r="M117" s="42">
        <v>187.92</v>
      </c>
    </row>
    <row r="118" spans="2:13" ht="15" outlineLevel="1" x14ac:dyDescent="0.25">
      <c r="B118" s="20" t="str">
        <f t="shared" si="1"/>
        <v>1151</v>
      </c>
      <c r="C118" s="40" t="s">
        <v>1202</v>
      </c>
      <c r="D118" s="41">
        <v>0</v>
      </c>
      <c r="E118" s="41">
        <v>0</v>
      </c>
      <c r="F118" s="169">
        <v>0</v>
      </c>
      <c r="G118" s="41">
        <v>0</v>
      </c>
      <c r="H118" s="41">
        <v>0</v>
      </c>
      <c r="I118" s="169">
        <v>0</v>
      </c>
      <c r="J118" s="41">
        <v>0</v>
      </c>
      <c r="K118" s="42">
        <v>217851.14</v>
      </c>
      <c r="L118" s="166">
        <v>-217851.14</v>
      </c>
      <c r="M118" s="42">
        <v>0</v>
      </c>
    </row>
    <row r="119" spans="2:13" ht="15" outlineLevel="1" x14ac:dyDescent="0.25">
      <c r="B119" s="20" t="str">
        <f t="shared" si="1"/>
        <v>1213</v>
      </c>
      <c r="C119" s="40" t="s">
        <v>710</v>
      </c>
      <c r="D119" s="41">
        <v>0</v>
      </c>
      <c r="E119" s="42">
        <v>82235176.269999996</v>
      </c>
      <c r="F119" s="166">
        <v>-14250000</v>
      </c>
      <c r="G119" s="42">
        <v>67985176.269999996</v>
      </c>
      <c r="H119" s="42">
        <v>0</v>
      </c>
      <c r="I119" s="166">
        <v>-67985176.269999996</v>
      </c>
      <c r="J119" s="42">
        <v>0</v>
      </c>
      <c r="K119" s="41">
        <v>0</v>
      </c>
      <c r="L119" s="169">
        <v>0</v>
      </c>
      <c r="M119" s="41">
        <v>0</v>
      </c>
    </row>
    <row r="120" spans="2:13" ht="15" outlineLevel="1" x14ac:dyDescent="0.25">
      <c r="B120" s="20" t="str">
        <f t="shared" si="1"/>
        <v>1229</v>
      </c>
      <c r="C120" s="40" t="s">
        <v>711</v>
      </c>
      <c r="D120" s="42">
        <v>427297</v>
      </c>
      <c r="E120" s="42">
        <v>0</v>
      </c>
      <c r="F120" s="169">
        <v>0</v>
      </c>
      <c r="G120" s="42">
        <v>427297</v>
      </c>
      <c r="H120" s="42">
        <v>87012</v>
      </c>
      <c r="I120" s="169">
        <v>0</v>
      </c>
      <c r="J120" s="42">
        <v>514309</v>
      </c>
      <c r="K120" s="42">
        <v>113883</v>
      </c>
      <c r="L120" s="169">
        <v>0</v>
      </c>
      <c r="M120" s="42">
        <v>628192</v>
      </c>
    </row>
    <row r="121" spans="2:13" ht="15" outlineLevel="1" x14ac:dyDescent="0.25">
      <c r="B121" s="20" t="str">
        <f t="shared" si="1"/>
        <v>1231</v>
      </c>
      <c r="C121" s="40" t="s">
        <v>712</v>
      </c>
      <c r="D121" s="42">
        <v>171520188.78</v>
      </c>
      <c r="E121" s="42">
        <v>24912648.91</v>
      </c>
      <c r="F121" s="169">
        <v>0</v>
      </c>
      <c r="G121" s="42">
        <v>196432837.69</v>
      </c>
      <c r="H121" s="42">
        <v>12679358.75</v>
      </c>
      <c r="I121" s="169">
        <v>0</v>
      </c>
      <c r="J121" s="42">
        <v>209112196.44</v>
      </c>
      <c r="K121" s="42">
        <v>901990</v>
      </c>
      <c r="L121" s="166">
        <v>-17920</v>
      </c>
      <c r="M121" s="42">
        <v>209996266.44</v>
      </c>
    </row>
    <row r="122" spans="2:13" ht="15" outlineLevel="1" x14ac:dyDescent="0.25">
      <c r="B122" s="20" t="str">
        <f t="shared" si="1"/>
        <v>1233</v>
      </c>
      <c r="C122" s="40" t="s">
        <v>713</v>
      </c>
      <c r="D122" s="42">
        <v>920119926.38999999</v>
      </c>
      <c r="E122" s="42">
        <v>153558600.72999999</v>
      </c>
      <c r="F122" s="166">
        <v>-18146021.600000001</v>
      </c>
      <c r="G122" s="42">
        <v>1055532505.52</v>
      </c>
      <c r="H122" s="42">
        <v>17477136.620000001</v>
      </c>
      <c r="I122" s="166">
        <v>-1245392.1499999999</v>
      </c>
      <c r="J122" s="42">
        <v>1071764249.99</v>
      </c>
      <c r="K122" s="42">
        <v>9449809.3300000001</v>
      </c>
      <c r="L122" s="166">
        <v>-335365.76000000001</v>
      </c>
      <c r="M122" s="42">
        <v>1080878693.5599999</v>
      </c>
    </row>
    <row r="123" spans="2:13" ht="15" outlineLevel="1" x14ac:dyDescent="0.25">
      <c r="B123" s="20" t="str">
        <f t="shared" si="1"/>
        <v>1236</v>
      </c>
      <c r="C123" s="40" t="s">
        <v>714</v>
      </c>
      <c r="D123" s="42">
        <v>232243811.02000001</v>
      </c>
      <c r="E123" s="42">
        <v>165018085.53</v>
      </c>
      <c r="F123" s="166">
        <v>-216367043.84</v>
      </c>
      <c r="G123" s="42">
        <v>180894852.71000001</v>
      </c>
      <c r="H123" s="42">
        <v>54998503.520000003</v>
      </c>
      <c r="I123" s="166">
        <v>-30487641.02</v>
      </c>
      <c r="J123" s="42">
        <v>205405715.21000001</v>
      </c>
      <c r="K123" s="42">
        <v>134485602.74000001</v>
      </c>
      <c r="L123" s="166">
        <v>-31355032.149999999</v>
      </c>
      <c r="M123" s="42">
        <v>308536285.80000001</v>
      </c>
    </row>
    <row r="124" spans="2:13" ht="15" outlineLevel="1" x14ac:dyDescent="0.25">
      <c r="B124" s="20" t="str">
        <f t="shared" si="1"/>
        <v>1241</v>
      </c>
      <c r="C124" s="40" t="s">
        <v>1222</v>
      </c>
      <c r="D124" s="42">
        <v>62627926.740000002</v>
      </c>
      <c r="E124" s="42">
        <v>19001826.239999998</v>
      </c>
      <c r="F124" s="166">
        <v>-13741471.289999999</v>
      </c>
      <c r="G124" s="42">
        <v>67888281.689999998</v>
      </c>
      <c r="H124" s="42">
        <v>31658868.170000002</v>
      </c>
      <c r="I124" s="166">
        <v>-16064001.93</v>
      </c>
      <c r="J124" s="42">
        <v>83483147.930000007</v>
      </c>
      <c r="K124" s="42">
        <v>32953227.41</v>
      </c>
      <c r="L124" s="166">
        <v>-15443028.720000001</v>
      </c>
      <c r="M124" s="42">
        <v>100993346.62</v>
      </c>
    </row>
    <row r="125" spans="2:13" ht="15" outlineLevel="1" x14ac:dyDescent="0.25">
      <c r="B125" s="20" t="str">
        <f t="shared" si="1"/>
        <v>1241</v>
      </c>
      <c r="C125" s="40" t="s">
        <v>1223</v>
      </c>
      <c r="D125" s="42">
        <v>94427689.450000003</v>
      </c>
      <c r="E125" s="42">
        <v>16856590.670000002</v>
      </c>
      <c r="F125" s="166">
        <v>-14440420.640000001</v>
      </c>
      <c r="G125" s="42">
        <v>96843859.480000004</v>
      </c>
      <c r="H125" s="42">
        <v>29449110.800000001</v>
      </c>
      <c r="I125" s="166">
        <v>-15478378.6</v>
      </c>
      <c r="J125" s="42">
        <v>110814591.68000001</v>
      </c>
      <c r="K125" s="42">
        <v>17606842.989999998</v>
      </c>
      <c r="L125" s="166">
        <v>-6902012.0599999996</v>
      </c>
      <c r="M125" s="42">
        <v>121519422.61</v>
      </c>
    </row>
    <row r="126" spans="2:13" ht="15" outlineLevel="1" x14ac:dyDescent="0.25">
      <c r="B126" s="20" t="str">
        <f t="shared" si="1"/>
        <v>1241</v>
      </c>
      <c r="C126" s="40" t="s">
        <v>715</v>
      </c>
      <c r="D126" s="42">
        <v>55107858.880000003</v>
      </c>
      <c r="E126" s="42">
        <v>24756124.760000002</v>
      </c>
      <c r="F126" s="166">
        <v>-10826010.779999999</v>
      </c>
      <c r="G126" s="42">
        <v>69037972.859999999</v>
      </c>
      <c r="H126" s="42">
        <v>35037760.149999999</v>
      </c>
      <c r="I126" s="166">
        <v>-14399736.800000001</v>
      </c>
      <c r="J126" s="42">
        <v>89675996.209999993</v>
      </c>
      <c r="K126" s="42">
        <v>17323193.329999998</v>
      </c>
      <c r="L126" s="166">
        <v>-6784117.1699999999</v>
      </c>
      <c r="M126" s="42">
        <v>100215072.37</v>
      </c>
    </row>
    <row r="127" spans="2:13" ht="15" outlineLevel="1" x14ac:dyDescent="0.25">
      <c r="B127" s="20" t="str">
        <f t="shared" si="1"/>
        <v>1243</v>
      </c>
      <c r="C127" s="40" t="s">
        <v>716</v>
      </c>
      <c r="D127" s="41">
        <v>0</v>
      </c>
      <c r="E127" s="41">
        <v>0</v>
      </c>
      <c r="F127" s="169">
        <v>0</v>
      </c>
      <c r="G127" s="41">
        <v>0</v>
      </c>
      <c r="H127" s="42">
        <v>16520</v>
      </c>
      <c r="I127" s="169">
        <v>0</v>
      </c>
      <c r="J127" s="42">
        <v>16520</v>
      </c>
      <c r="K127" s="42">
        <v>40300</v>
      </c>
      <c r="L127" s="166">
        <v>-8350</v>
      </c>
      <c r="M127" s="42">
        <v>48470</v>
      </c>
    </row>
    <row r="128" spans="2:13" ht="15" outlineLevel="1" x14ac:dyDescent="0.25">
      <c r="B128" s="20" t="str">
        <f t="shared" si="1"/>
        <v>1244</v>
      </c>
      <c r="C128" s="40" t="s">
        <v>717</v>
      </c>
      <c r="D128" s="42">
        <v>48966332.460000001</v>
      </c>
      <c r="E128" s="42">
        <v>39559194.560000002</v>
      </c>
      <c r="F128" s="166">
        <v>-22833359.760000002</v>
      </c>
      <c r="G128" s="42">
        <v>65692167.259999998</v>
      </c>
      <c r="H128" s="42">
        <v>41850931.799999997</v>
      </c>
      <c r="I128" s="166">
        <v>-19651593.48</v>
      </c>
      <c r="J128" s="42">
        <v>87891505.579999998</v>
      </c>
      <c r="K128" s="42">
        <v>39294037.25</v>
      </c>
      <c r="L128" s="166">
        <v>-31069116.850000001</v>
      </c>
      <c r="M128" s="42">
        <v>96116425.980000004</v>
      </c>
    </row>
    <row r="129" spans="2:13" ht="15" outlineLevel="1" x14ac:dyDescent="0.25">
      <c r="B129" s="20" t="str">
        <f t="shared" si="1"/>
        <v>1244</v>
      </c>
      <c r="C129" s="40" t="s">
        <v>718</v>
      </c>
      <c r="D129" s="42">
        <v>151300</v>
      </c>
      <c r="E129" s="42">
        <v>0</v>
      </c>
      <c r="F129" s="166">
        <v>-21900</v>
      </c>
      <c r="G129" s="42">
        <v>129400</v>
      </c>
      <c r="H129" s="42">
        <v>24900</v>
      </c>
      <c r="I129" s="169">
        <v>0</v>
      </c>
      <c r="J129" s="42">
        <v>154300</v>
      </c>
      <c r="K129" s="42">
        <v>496800</v>
      </c>
      <c r="L129" s="166">
        <v>-239200</v>
      </c>
      <c r="M129" s="42">
        <v>411900</v>
      </c>
    </row>
    <row r="130" spans="2:13" ht="15" outlineLevel="1" x14ac:dyDescent="0.25">
      <c r="B130" s="20" t="str">
        <f t="shared" si="1"/>
        <v>1246</v>
      </c>
      <c r="C130" s="40" t="s">
        <v>719</v>
      </c>
      <c r="D130" s="42">
        <v>134858.72</v>
      </c>
      <c r="E130" s="42">
        <v>80399.039999999994</v>
      </c>
      <c r="F130" s="169">
        <v>0</v>
      </c>
      <c r="G130" s="42">
        <v>215257.76</v>
      </c>
      <c r="H130" s="42">
        <v>830530.95</v>
      </c>
      <c r="I130" s="169">
        <v>0</v>
      </c>
      <c r="J130" s="42">
        <v>1045788.71</v>
      </c>
      <c r="K130" s="42">
        <v>792582.61</v>
      </c>
      <c r="L130" s="166">
        <v>-278520.01</v>
      </c>
      <c r="M130" s="42">
        <v>1559851.31</v>
      </c>
    </row>
    <row r="131" spans="2:13" ht="15" outlineLevel="1" x14ac:dyDescent="0.25">
      <c r="B131" s="20" t="str">
        <f t="shared" si="1"/>
        <v>1246</v>
      </c>
      <c r="C131" s="40" t="s">
        <v>720</v>
      </c>
      <c r="D131" s="42">
        <v>6140854.3799999999</v>
      </c>
      <c r="E131" s="42">
        <v>467935.19</v>
      </c>
      <c r="F131" s="166">
        <v>-323055.90000000002</v>
      </c>
      <c r="G131" s="42">
        <v>6285733.6699999999</v>
      </c>
      <c r="H131" s="42">
        <v>1773093.46</v>
      </c>
      <c r="I131" s="166">
        <v>-886215.86</v>
      </c>
      <c r="J131" s="42">
        <v>7172611.2699999996</v>
      </c>
      <c r="K131" s="42">
        <v>1203190.6399999999</v>
      </c>
      <c r="L131" s="166">
        <v>-392172.49</v>
      </c>
      <c r="M131" s="42">
        <v>7983629.4199999999</v>
      </c>
    </row>
    <row r="132" spans="2:13" ht="15" outlineLevel="1" x14ac:dyDescent="0.25">
      <c r="B132" s="20" t="str">
        <f t="shared" ref="B132:B195" si="2">MID(C132,3,4)</f>
        <v>1246</v>
      </c>
      <c r="C132" s="40" t="s">
        <v>1224</v>
      </c>
      <c r="D132" s="42">
        <v>1013952.72</v>
      </c>
      <c r="E132" s="42">
        <v>776590.8</v>
      </c>
      <c r="F132" s="169">
        <v>0</v>
      </c>
      <c r="G132" s="42">
        <v>1790543.52</v>
      </c>
      <c r="H132" s="42">
        <v>884130.09</v>
      </c>
      <c r="I132" s="166">
        <v>-146160</v>
      </c>
      <c r="J132" s="42">
        <v>2528513.61</v>
      </c>
      <c r="K132" s="42">
        <v>0</v>
      </c>
      <c r="L132" s="169">
        <v>0</v>
      </c>
      <c r="M132" s="42">
        <v>2528513.61</v>
      </c>
    </row>
    <row r="133" spans="2:13" ht="15" outlineLevel="1" x14ac:dyDescent="0.25">
      <c r="B133" s="20" t="str">
        <f t="shared" si="2"/>
        <v>1246</v>
      </c>
      <c r="C133" s="40" t="s">
        <v>721</v>
      </c>
      <c r="D133" s="42">
        <v>229340.71</v>
      </c>
      <c r="E133" s="42">
        <v>29944.400000000001</v>
      </c>
      <c r="F133" s="166">
        <v>-3130</v>
      </c>
      <c r="G133" s="42">
        <v>256155.11</v>
      </c>
      <c r="H133" s="42">
        <v>58674.82</v>
      </c>
      <c r="I133" s="166">
        <v>-11824</v>
      </c>
      <c r="J133" s="42">
        <v>303005.93</v>
      </c>
      <c r="K133" s="42">
        <v>142234.62</v>
      </c>
      <c r="L133" s="166">
        <v>-61847.32</v>
      </c>
      <c r="M133" s="42">
        <v>383393.23</v>
      </c>
    </row>
    <row r="134" spans="2:13" ht="15" outlineLevel="1" x14ac:dyDescent="0.25">
      <c r="B134" s="20" t="str">
        <f t="shared" si="2"/>
        <v>1254</v>
      </c>
      <c r="C134" s="40" t="s">
        <v>1225</v>
      </c>
      <c r="D134" s="42">
        <v>21001640.539999999</v>
      </c>
      <c r="E134" s="42">
        <v>2368037.12</v>
      </c>
      <c r="F134" s="166">
        <v>-1501988.34</v>
      </c>
      <c r="G134" s="42">
        <v>21867689.32</v>
      </c>
      <c r="H134" s="42">
        <v>2801934.07</v>
      </c>
      <c r="I134" s="166">
        <v>-1003277.97</v>
      </c>
      <c r="J134" s="42">
        <v>23666345.420000002</v>
      </c>
      <c r="K134" s="42">
        <v>678256.75</v>
      </c>
      <c r="L134" s="166">
        <v>-299301.55</v>
      </c>
      <c r="M134" s="42">
        <v>24045300.620000001</v>
      </c>
    </row>
    <row r="135" spans="2:13" ht="15" outlineLevel="1" x14ac:dyDescent="0.25">
      <c r="B135" s="20" t="str">
        <f t="shared" si="2"/>
        <v>1261</v>
      </c>
      <c r="C135" s="40" t="s">
        <v>1226</v>
      </c>
      <c r="D135" s="42">
        <v>-43605716.640000001</v>
      </c>
      <c r="E135" s="42">
        <v>65391.39</v>
      </c>
      <c r="F135" s="166">
        <v>-47980122.560000002</v>
      </c>
      <c r="G135" s="42">
        <v>-91520447.810000002</v>
      </c>
      <c r="H135" s="42">
        <v>17920.689999999999</v>
      </c>
      <c r="I135" s="166">
        <v>-53629878.859999999</v>
      </c>
      <c r="J135" s="42">
        <v>-145132405.97999999</v>
      </c>
      <c r="K135" s="41">
        <v>0</v>
      </c>
      <c r="L135" s="166">
        <v>-54178731.130000003</v>
      </c>
      <c r="M135" s="42">
        <v>-199311137.11000001</v>
      </c>
    </row>
    <row r="136" spans="2:13" ht="15" outlineLevel="1" x14ac:dyDescent="0.25">
      <c r="B136" s="20" t="str">
        <f t="shared" si="2"/>
        <v>1263</v>
      </c>
      <c r="C136" s="40" t="s">
        <v>1227</v>
      </c>
      <c r="D136" s="42">
        <v>-12986156.289999999</v>
      </c>
      <c r="E136" s="42">
        <v>971122.31</v>
      </c>
      <c r="F136" s="166">
        <v>-7280690.0999999996</v>
      </c>
      <c r="G136" s="42">
        <v>-19295724.079999998</v>
      </c>
      <c r="H136" s="42">
        <v>406578.67</v>
      </c>
      <c r="I136" s="166">
        <v>-8469572.3800000008</v>
      </c>
      <c r="J136" s="42">
        <v>-27358717.789999999</v>
      </c>
      <c r="K136" s="42">
        <v>4266.3900000000003</v>
      </c>
      <c r="L136" s="166">
        <v>-9985577.4399999995</v>
      </c>
      <c r="M136" s="42">
        <v>-37340028.840000004</v>
      </c>
    </row>
    <row r="137" spans="2:13" ht="15" outlineLevel="1" x14ac:dyDescent="0.25">
      <c r="B137" s="20" t="str">
        <f t="shared" si="2"/>
        <v>1263</v>
      </c>
      <c r="C137" s="40" t="s">
        <v>1228</v>
      </c>
      <c r="D137" s="42">
        <v>-56914436.75</v>
      </c>
      <c r="E137" s="42">
        <v>2193729.81</v>
      </c>
      <c r="F137" s="166">
        <v>-21287498.629999999</v>
      </c>
      <c r="G137" s="42">
        <v>-76008205.569999993</v>
      </c>
      <c r="H137" s="42">
        <v>3499680.33</v>
      </c>
      <c r="I137" s="166">
        <v>-15740639.720000001</v>
      </c>
      <c r="J137" s="42">
        <v>-88249164.959999993</v>
      </c>
      <c r="K137" s="42">
        <v>210410.94</v>
      </c>
      <c r="L137" s="166">
        <v>-14826590.529999999</v>
      </c>
      <c r="M137" s="42">
        <v>-102865344.55</v>
      </c>
    </row>
    <row r="138" spans="2:13" ht="15" outlineLevel="1" x14ac:dyDescent="0.25">
      <c r="B138" s="20" t="str">
        <f t="shared" si="2"/>
        <v>1263</v>
      </c>
      <c r="C138" s="40" t="s">
        <v>1229</v>
      </c>
      <c r="D138" s="42">
        <v>-17467837.690000001</v>
      </c>
      <c r="E138" s="42">
        <v>681583.23</v>
      </c>
      <c r="F138" s="166">
        <v>-12384386.59</v>
      </c>
      <c r="G138" s="42">
        <v>-29170641.050000001</v>
      </c>
      <c r="H138" s="42">
        <v>390523.07</v>
      </c>
      <c r="I138" s="166">
        <v>-13881835.189999999</v>
      </c>
      <c r="J138" s="42">
        <v>-42661953.170000002</v>
      </c>
      <c r="K138" s="42">
        <v>13661.98</v>
      </c>
      <c r="L138" s="166">
        <v>-16480618.310000001</v>
      </c>
      <c r="M138" s="42">
        <v>-59128909.5</v>
      </c>
    </row>
    <row r="139" spans="2:13" ht="15" outlineLevel="1" x14ac:dyDescent="0.25">
      <c r="B139" s="20" t="str">
        <f t="shared" si="2"/>
        <v>1263</v>
      </c>
      <c r="C139" s="40" t="s">
        <v>722</v>
      </c>
      <c r="D139" s="41">
        <v>0</v>
      </c>
      <c r="E139" s="41">
        <v>0</v>
      </c>
      <c r="F139" s="169">
        <v>0</v>
      </c>
      <c r="G139" s="41">
        <v>0</v>
      </c>
      <c r="H139" s="41">
        <v>0</v>
      </c>
      <c r="I139" s="169">
        <v>0</v>
      </c>
      <c r="J139" s="41">
        <v>0</v>
      </c>
      <c r="K139" s="41">
        <v>0</v>
      </c>
      <c r="L139" s="166">
        <v>-3249.5</v>
      </c>
      <c r="M139" s="42">
        <v>-3249.5</v>
      </c>
    </row>
    <row r="140" spans="2:13" ht="15" outlineLevel="1" x14ac:dyDescent="0.25">
      <c r="B140" s="20" t="str">
        <f t="shared" si="2"/>
        <v>1263</v>
      </c>
      <c r="C140" s="40" t="s">
        <v>1230</v>
      </c>
      <c r="D140" s="42">
        <v>-27946144.280000001</v>
      </c>
      <c r="E140" s="42">
        <v>5060407.4000000004</v>
      </c>
      <c r="F140" s="166">
        <v>-17159768.010000002</v>
      </c>
      <c r="G140" s="42">
        <v>-40045504.890000001</v>
      </c>
      <c r="H140" s="42">
        <v>0</v>
      </c>
      <c r="I140" s="166">
        <v>-10802708.710000001</v>
      </c>
      <c r="J140" s="42">
        <v>-50848213.600000001</v>
      </c>
      <c r="K140" s="42">
        <v>7860482.3300000001</v>
      </c>
      <c r="L140" s="166">
        <v>-14454280.960000001</v>
      </c>
      <c r="M140" s="42">
        <v>-57442012.229999997</v>
      </c>
    </row>
    <row r="141" spans="2:13" ht="15" outlineLevel="1" x14ac:dyDescent="0.25">
      <c r="B141" s="20" t="str">
        <f t="shared" si="2"/>
        <v>1263</v>
      </c>
      <c r="C141" s="40" t="s">
        <v>1231</v>
      </c>
      <c r="D141" s="42">
        <v>-43050</v>
      </c>
      <c r="E141" s="42">
        <v>10493.75</v>
      </c>
      <c r="F141" s="166">
        <v>-37368.75</v>
      </c>
      <c r="G141" s="42">
        <v>-69925</v>
      </c>
      <c r="H141" s="41">
        <v>0</v>
      </c>
      <c r="I141" s="166">
        <v>-32868.75</v>
      </c>
      <c r="J141" s="42">
        <v>-102793.75</v>
      </c>
      <c r="K141" s="41">
        <v>0</v>
      </c>
      <c r="L141" s="166">
        <v>-44083.33</v>
      </c>
      <c r="M141" s="42">
        <v>-146877.07999999999</v>
      </c>
    </row>
    <row r="142" spans="2:13" ht="15" outlineLevel="1" x14ac:dyDescent="0.25">
      <c r="B142" s="20" t="str">
        <f t="shared" si="2"/>
        <v>1263</v>
      </c>
      <c r="C142" s="40" t="s">
        <v>1232</v>
      </c>
      <c r="D142" s="42">
        <v>-12451.62</v>
      </c>
      <c r="E142" s="41">
        <v>0</v>
      </c>
      <c r="F142" s="166">
        <v>-26811.14</v>
      </c>
      <c r="G142" s="42">
        <v>-39262.76</v>
      </c>
      <c r="H142" s="41">
        <v>0</v>
      </c>
      <c r="I142" s="166">
        <v>-125944.04</v>
      </c>
      <c r="J142" s="42">
        <v>-165206.79999999999</v>
      </c>
      <c r="K142" s="41">
        <v>0</v>
      </c>
      <c r="L142" s="166">
        <v>-248204.78</v>
      </c>
      <c r="M142" s="42">
        <v>-413411.58</v>
      </c>
    </row>
    <row r="143" spans="2:13" ht="15" outlineLevel="1" x14ac:dyDescent="0.25">
      <c r="B143" s="20" t="str">
        <f t="shared" si="2"/>
        <v>1263</v>
      </c>
      <c r="C143" s="40" t="s">
        <v>1233</v>
      </c>
      <c r="D143" s="42">
        <v>-5048433.68</v>
      </c>
      <c r="E143" s="42">
        <v>41386.83</v>
      </c>
      <c r="F143" s="166">
        <v>-556411.84</v>
      </c>
      <c r="G143" s="42">
        <v>-5563458.6900000004</v>
      </c>
      <c r="H143" s="42">
        <v>136362.34</v>
      </c>
      <c r="I143" s="166">
        <v>-575072.51</v>
      </c>
      <c r="J143" s="42">
        <v>-6002168.8600000003</v>
      </c>
      <c r="K143" s="42">
        <v>11499.64</v>
      </c>
      <c r="L143" s="166">
        <v>-567379.1</v>
      </c>
      <c r="M143" s="42">
        <v>-6558048.3200000003</v>
      </c>
    </row>
    <row r="144" spans="2:13" ht="15" outlineLevel="1" x14ac:dyDescent="0.25">
      <c r="B144" s="20" t="str">
        <f t="shared" si="2"/>
        <v>1263</v>
      </c>
      <c r="C144" s="40" t="s">
        <v>1234</v>
      </c>
      <c r="D144" s="42">
        <v>-893794.48</v>
      </c>
      <c r="E144" s="41">
        <v>0</v>
      </c>
      <c r="F144" s="166">
        <v>-162973.75</v>
      </c>
      <c r="G144" s="42">
        <v>-1056768.23</v>
      </c>
      <c r="H144" s="41">
        <v>0</v>
      </c>
      <c r="I144" s="166">
        <v>-259593.63</v>
      </c>
      <c r="J144" s="42">
        <v>-1316361.8600000001</v>
      </c>
      <c r="K144" s="41">
        <v>0</v>
      </c>
      <c r="L144" s="166">
        <v>-293968.64000000001</v>
      </c>
      <c r="M144" s="42">
        <v>-1610330.5</v>
      </c>
    </row>
    <row r="145" spans="2:13" ht="15" outlineLevel="1" x14ac:dyDescent="0.25">
      <c r="B145" s="20" t="str">
        <f t="shared" si="2"/>
        <v>1263</v>
      </c>
      <c r="C145" s="40" t="s">
        <v>1235</v>
      </c>
      <c r="D145" s="42">
        <v>-139803.48000000001</v>
      </c>
      <c r="E145" s="42">
        <v>2246</v>
      </c>
      <c r="F145" s="166">
        <v>-39514.410000000003</v>
      </c>
      <c r="G145" s="42">
        <v>-177071.89</v>
      </c>
      <c r="H145" s="42">
        <v>8024</v>
      </c>
      <c r="I145" s="166">
        <v>-36663.57</v>
      </c>
      <c r="J145" s="42">
        <v>-205711.46</v>
      </c>
      <c r="K145" s="41">
        <v>0</v>
      </c>
      <c r="L145" s="166">
        <v>-32239.82</v>
      </c>
      <c r="M145" s="42">
        <v>-237951.28</v>
      </c>
    </row>
    <row r="146" spans="2:13" ht="15" outlineLevel="1" x14ac:dyDescent="0.25">
      <c r="B146" s="20" t="str">
        <f t="shared" si="2"/>
        <v>1265</v>
      </c>
      <c r="C146" s="40" t="s">
        <v>723</v>
      </c>
      <c r="D146" s="42">
        <v>-14776413.66</v>
      </c>
      <c r="E146" s="42">
        <v>435191.61</v>
      </c>
      <c r="F146" s="166">
        <v>-7106972.2800000003</v>
      </c>
      <c r="G146" s="42">
        <v>-21448194.329999998</v>
      </c>
      <c r="H146" s="42">
        <v>42558.84</v>
      </c>
      <c r="I146" s="166">
        <v>-1002634.93</v>
      </c>
      <c r="J146" s="42">
        <v>-22408270.420000002</v>
      </c>
      <c r="K146" s="42">
        <v>5309.41</v>
      </c>
      <c r="L146" s="166">
        <v>-1468364.32</v>
      </c>
      <c r="M146" s="42">
        <v>-23871325.329999998</v>
      </c>
    </row>
    <row r="147" spans="2:13" ht="15" outlineLevel="1" x14ac:dyDescent="0.25">
      <c r="B147" s="20" t="str">
        <f t="shared" si="2"/>
        <v>2111</v>
      </c>
      <c r="C147" s="40" t="s">
        <v>724</v>
      </c>
      <c r="D147" s="42">
        <v>-8741808.8200000003</v>
      </c>
      <c r="E147" s="42">
        <v>993052017.57000005</v>
      </c>
      <c r="F147" s="166">
        <v>-988770859.46000004</v>
      </c>
      <c r="G147" s="42">
        <v>-3279700.33</v>
      </c>
      <c r="H147" s="42">
        <v>1146854847.52</v>
      </c>
      <c r="I147" s="166">
        <v>-1143575147.1900001</v>
      </c>
      <c r="J147" s="42">
        <v>0</v>
      </c>
      <c r="K147" s="42">
        <v>1193570403.6900001</v>
      </c>
      <c r="L147" s="166">
        <v>-1193570403.6900001</v>
      </c>
      <c r="M147" s="42">
        <v>0</v>
      </c>
    </row>
    <row r="148" spans="2:13" ht="15" outlineLevel="1" x14ac:dyDescent="0.25">
      <c r="B148" s="20" t="str">
        <f t="shared" si="2"/>
        <v>2111</v>
      </c>
      <c r="C148" s="40" t="s">
        <v>725</v>
      </c>
      <c r="D148" s="41">
        <v>0</v>
      </c>
      <c r="E148" s="41">
        <v>0</v>
      </c>
      <c r="F148" s="166">
        <v>-2856726.32</v>
      </c>
      <c r="G148" s="42">
        <v>-2856726.32</v>
      </c>
      <c r="H148" s="42">
        <v>3109396.16</v>
      </c>
      <c r="I148" s="166">
        <v>-2412321.54</v>
      </c>
      <c r="J148" s="42">
        <v>-2159651.7000000002</v>
      </c>
      <c r="K148" s="42">
        <v>2190189.58</v>
      </c>
      <c r="L148" s="166">
        <v>-3217758.19</v>
      </c>
      <c r="M148" s="42">
        <v>-3187220.31</v>
      </c>
    </row>
    <row r="149" spans="2:13" ht="15" outlineLevel="1" x14ac:dyDescent="0.25">
      <c r="B149" s="20" t="str">
        <f t="shared" si="2"/>
        <v>2111</v>
      </c>
      <c r="C149" s="40" t="s">
        <v>726</v>
      </c>
      <c r="D149" s="42">
        <v>-30086156.66</v>
      </c>
      <c r="E149" s="42">
        <v>33499219.129999999</v>
      </c>
      <c r="F149" s="166">
        <v>-2232112.09</v>
      </c>
      <c r="G149" s="42">
        <v>0</v>
      </c>
      <c r="H149" s="41">
        <v>0</v>
      </c>
      <c r="I149" s="169">
        <v>0</v>
      </c>
      <c r="J149" s="41">
        <v>0</v>
      </c>
      <c r="K149" s="41">
        <v>0</v>
      </c>
      <c r="L149" s="169">
        <v>0</v>
      </c>
      <c r="M149" s="41">
        <v>0</v>
      </c>
    </row>
    <row r="150" spans="2:13" ht="15" outlineLevel="1" x14ac:dyDescent="0.25">
      <c r="B150" s="20" t="str">
        <f t="shared" si="2"/>
        <v>2112</v>
      </c>
      <c r="C150" s="40" t="s">
        <v>727</v>
      </c>
      <c r="D150" s="42">
        <v>-28960789.890000001</v>
      </c>
      <c r="E150" s="42">
        <v>234246212.03</v>
      </c>
      <c r="F150" s="166">
        <v>-215165003.78</v>
      </c>
      <c r="G150" s="42">
        <v>-9879581.6400000006</v>
      </c>
      <c r="H150" s="42">
        <v>278231753.45999998</v>
      </c>
      <c r="I150" s="166">
        <v>-280499488.48000002</v>
      </c>
      <c r="J150" s="42">
        <v>-12147316.66</v>
      </c>
      <c r="K150" s="42">
        <v>266625827.33000001</v>
      </c>
      <c r="L150" s="166">
        <v>-265557120.96000001</v>
      </c>
      <c r="M150" s="42">
        <v>-11078610.289999999</v>
      </c>
    </row>
    <row r="151" spans="2:13" ht="15" outlineLevel="1" x14ac:dyDescent="0.25">
      <c r="B151" s="20" t="str">
        <f t="shared" si="2"/>
        <v>2112</v>
      </c>
      <c r="C151" s="40" t="s">
        <v>728</v>
      </c>
      <c r="D151" s="41">
        <v>0</v>
      </c>
      <c r="E151" s="41">
        <v>0</v>
      </c>
      <c r="F151" s="169">
        <v>0</v>
      </c>
      <c r="G151" s="41">
        <v>0</v>
      </c>
      <c r="H151" s="41">
        <v>0</v>
      </c>
      <c r="I151" s="169">
        <v>0</v>
      </c>
      <c r="J151" s="41">
        <v>0</v>
      </c>
      <c r="K151" s="42">
        <v>92248180.769999996</v>
      </c>
      <c r="L151" s="166">
        <v>-92248180.769999996</v>
      </c>
      <c r="M151" s="42">
        <v>0</v>
      </c>
    </row>
    <row r="152" spans="2:13" ht="15" outlineLevel="1" x14ac:dyDescent="0.25">
      <c r="B152" s="20" t="str">
        <f t="shared" si="2"/>
        <v>2113</v>
      </c>
      <c r="C152" s="40" t="s">
        <v>729</v>
      </c>
      <c r="D152" s="42">
        <v>0</v>
      </c>
      <c r="E152" s="42">
        <v>99854642.329999998</v>
      </c>
      <c r="F152" s="166">
        <v>-100983090.18000001</v>
      </c>
      <c r="G152" s="42">
        <v>-1128447.8500000001</v>
      </c>
      <c r="H152" s="42">
        <v>48230437.68</v>
      </c>
      <c r="I152" s="166">
        <v>-48673758.93</v>
      </c>
      <c r="J152" s="42">
        <v>-1571769.1</v>
      </c>
      <c r="K152" s="42">
        <v>117986605.81</v>
      </c>
      <c r="L152" s="166">
        <v>-116789457.54000001</v>
      </c>
      <c r="M152" s="42">
        <v>-374620.83</v>
      </c>
    </row>
    <row r="153" spans="2:13" ht="15" outlineLevel="1" x14ac:dyDescent="0.25">
      <c r="B153" s="20" t="str">
        <f t="shared" si="2"/>
        <v>2117</v>
      </c>
      <c r="C153" s="40" t="s">
        <v>730</v>
      </c>
      <c r="D153" s="42">
        <v>0</v>
      </c>
      <c r="E153" s="42">
        <v>15081115.92</v>
      </c>
      <c r="F153" s="166">
        <v>-15081115.92</v>
      </c>
      <c r="G153" s="42">
        <v>0</v>
      </c>
      <c r="H153" s="41">
        <v>0</v>
      </c>
      <c r="I153" s="169">
        <v>0</v>
      </c>
      <c r="J153" s="41">
        <v>0</v>
      </c>
      <c r="K153" s="41">
        <v>0</v>
      </c>
      <c r="L153" s="169">
        <v>0</v>
      </c>
      <c r="M153" s="41">
        <v>0</v>
      </c>
    </row>
    <row r="154" spans="2:13" ht="15" outlineLevel="1" x14ac:dyDescent="0.25">
      <c r="B154" s="20" t="str">
        <f t="shared" si="2"/>
        <v>2117</v>
      </c>
      <c r="C154" s="40" t="s">
        <v>731</v>
      </c>
      <c r="D154" s="42">
        <v>-24946778.940000001</v>
      </c>
      <c r="E154" s="42">
        <v>104956711.89</v>
      </c>
      <c r="F154" s="166">
        <v>-121244311.06999999</v>
      </c>
      <c r="G154" s="42">
        <v>-41234378.119999997</v>
      </c>
      <c r="H154" s="42">
        <v>197917528.69999999</v>
      </c>
      <c r="I154" s="166">
        <v>-205126846.19</v>
      </c>
      <c r="J154" s="42">
        <v>-48443695.609999999</v>
      </c>
      <c r="K154" s="42">
        <v>220861091.25999999</v>
      </c>
      <c r="L154" s="166">
        <v>-223795268.99000001</v>
      </c>
      <c r="M154" s="42">
        <v>-51377873.340000004</v>
      </c>
    </row>
    <row r="155" spans="2:13" ht="15" outlineLevel="1" x14ac:dyDescent="0.25">
      <c r="B155" s="20" t="str">
        <f t="shared" si="2"/>
        <v>2117</v>
      </c>
      <c r="C155" s="40" t="s">
        <v>732</v>
      </c>
      <c r="D155" s="42">
        <v>-93337.62</v>
      </c>
      <c r="E155" s="42">
        <v>613210.79</v>
      </c>
      <c r="F155" s="166">
        <v>-608090.5</v>
      </c>
      <c r="G155" s="42">
        <v>-88217.33</v>
      </c>
      <c r="H155" s="42">
        <v>721137.3</v>
      </c>
      <c r="I155" s="166">
        <v>-693404.72</v>
      </c>
      <c r="J155" s="42">
        <v>-60484.75</v>
      </c>
      <c r="K155" s="42">
        <v>776146.09</v>
      </c>
      <c r="L155" s="166">
        <v>-795636.85</v>
      </c>
      <c r="M155" s="42">
        <v>-79975.509999999995</v>
      </c>
    </row>
    <row r="156" spans="2:13" ht="15" outlineLevel="1" x14ac:dyDescent="0.25">
      <c r="B156" s="20" t="str">
        <f t="shared" si="2"/>
        <v>2117</v>
      </c>
      <c r="C156" s="40" t="s">
        <v>733</v>
      </c>
      <c r="D156" s="42">
        <v>-26301.39</v>
      </c>
      <c r="E156" s="42">
        <v>226349.82</v>
      </c>
      <c r="F156" s="166">
        <v>-223920.71</v>
      </c>
      <c r="G156" s="42">
        <v>-23872.28</v>
      </c>
      <c r="H156" s="42">
        <v>243238.23</v>
      </c>
      <c r="I156" s="166">
        <v>-247987.41</v>
      </c>
      <c r="J156" s="42">
        <v>-28621.46</v>
      </c>
      <c r="K156" s="42">
        <v>290228</v>
      </c>
      <c r="L156" s="166">
        <v>-280015.77</v>
      </c>
      <c r="M156" s="42">
        <v>-18409.23</v>
      </c>
    </row>
    <row r="157" spans="2:13" ht="15" outlineLevel="1" x14ac:dyDescent="0.25">
      <c r="B157" s="20" t="str">
        <f t="shared" si="2"/>
        <v>2117</v>
      </c>
      <c r="C157" s="40" t="s">
        <v>734</v>
      </c>
      <c r="D157" s="42">
        <v>-3338154.83</v>
      </c>
      <c r="E157" s="42">
        <v>16588851.550000001</v>
      </c>
      <c r="F157" s="166">
        <v>-17152638.100000001</v>
      </c>
      <c r="G157" s="42">
        <v>-3901941.38</v>
      </c>
      <c r="H157" s="42">
        <v>19523521.559999999</v>
      </c>
      <c r="I157" s="166">
        <v>-19904787.620000001</v>
      </c>
      <c r="J157" s="42">
        <v>-4283207.4400000004</v>
      </c>
      <c r="K157" s="42">
        <v>20609679.82</v>
      </c>
      <c r="L157" s="166">
        <v>-20835821.739999998</v>
      </c>
      <c r="M157" s="42">
        <v>-4509349.3600000003</v>
      </c>
    </row>
    <row r="158" spans="2:13" ht="15" outlineLevel="1" x14ac:dyDescent="0.25">
      <c r="B158" s="20" t="str">
        <f t="shared" si="2"/>
        <v>2117</v>
      </c>
      <c r="C158" s="40" t="s">
        <v>735</v>
      </c>
      <c r="D158" s="42">
        <v>-6013.86</v>
      </c>
      <c r="E158" s="42">
        <v>38435.769999999997</v>
      </c>
      <c r="F158" s="166">
        <v>-36514.76</v>
      </c>
      <c r="G158" s="42">
        <v>-4092.85</v>
      </c>
      <c r="H158" s="42">
        <v>43675.53</v>
      </c>
      <c r="I158" s="166">
        <v>-43432.72</v>
      </c>
      <c r="J158" s="42">
        <v>-3850.04</v>
      </c>
      <c r="K158" s="42">
        <v>40692.83</v>
      </c>
      <c r="L158" s="166">
        <v>-41830.54</v>
      </c>
      <c r="M158" s="42">
        <v>-4987.75</v>
      </c>
    </row>
    <row r="159" spans="2:13" ht="15" outlineLevel="1" x14ac:dyDescent="0.25">
      <c r="B159" s="20" t="str">
        <f t="shared" si="2"/>
        <v>2117</v>
      </c>
      <c r="C159" s="40" t="s">
        <v>736</v>
      </c>
      <c r="D159" s="42">
        <v>-2630.47</v>
      </c>
      <c r="E159" s="42">
        <v>22634.19</v>
      </c>
      <c r="F159" s="166">
        <v>-22391.86</v>
      </c>
      <c r="G159" s="42">
        <v>-2388.14</v>
      </c>
      <c r="H159" s="42">
        <v>24026.02</v>
      </c>
      <c r="I159" s="166">
        <v>-24465.23</v>
      </c>
      <c r="J159" s="42">
        <v>-2827.35</v>
      </c>
      <c r="K159" s="42">
        <v>25804</v>
      </c>
      <c r="L159" s="166">
        <v>-24782.18</v>
      </c>
      <c r="M159" s="42">
        <v>-1805.53</v>
      </c>
    </row>
    <row r="160" spans="2:13" ht="15" outlineLevel="1" x14ac:dyDescent="0.25">
      <c r="B160" s="20" t="str">
        <f t="shared" si="2"/>
        <v>2117</v>
      </c>
      <c r="C160" s="40" t="s">
        <v>737</v>
      </c>
      <c r="D160" s="42">
        <v>-6640.68</v>
      </c>
      <c r="E160" s="42">
        <v>24330.92</v>
      </c>
      <c r="F160" s="166">
        <v>-20643.23</v>
      </c>
      <c r="G160" s="42">
        <v>-2952.99</v>
      </c>
      <c r="H160" s="42">
        <v>38267</v>
      </c>
      <c r="I160" s="166">
        <v>-37964.9</v>
      </c>
      <c r="J160" s="42">
        <v>-2650.89</v>
      </c>
      <c r="K160" s="42">
        <v>41883.4</v>
      </c>
      <c r="L160" s="166">
        <v>-41641.11</v>
      </c>
      <c r="M160" s="42">
        <v>-2408.6</v>
      </c>
    </row>
    <row r="161" spans="2:13" ht="15" outlineLevel="1" x14ac:dyDescent="0.25">
      <c r="B161" s="20" t="str">
        <f t="shared" si="2"/>
        <v>2117</v>
      </c>
      <c r="C161" s="40" t="s">
        <v>738</v>
      </c>
      <c r="D161" s="42">
        <v>0</v>
      </c>
      <c r="E161" s="41">
        <v>0</v>
      </c>
      <c r="F161" s="166">
        <v>0</v>
      </c>
      <c r="G161" s="42">
        <v>0</v>
      </c>
      <c r="H161" s="42">
        <v>597</v>
      </c>
      <c r="I161" s="166">
        <v>-667.33</v>
      </c>
      <c r="J161" s="42">
        <v>-70.33</v>
      </c>
      <c r="K161" s="42">
        <v>856</v>
      </c>
      <c r="L161" s="166">
        <v>-857.88</v>
      </c>
      <c r="M161" s="42">
        <v>-72.209999999999994</v>
      </c>
    </row>
    <row r="162" spans="2:13" ht="15" outlineLevel="1" x14ac:dyDescent="0.25">
      <c r="B162" s="20" t="str">
        <f t="shared" si="2"/>
        <v>2117</v>
      </c>
      <c r="C162" s="40" t="s">
        <v>739</v>
      </c>
      <c r="D162" s="41">
        <v>0</v>
      </c>
      <c r="E162" s="42">
        <v>144133508.75</v>
      </c>
      <c r="F162" s="166">
        <v>-144133518.55000001</v>
      </c>
      <c r="G162" s="42">
        <v>-9.8000000000000007</v>
      </c>
      <c r="H162" s="42">
        <v>212582003.18000001</v>
      </c>
      <c r="I162" s="166">
        <v>-212582003.18000001</v>
      </c>
      <c r="J162" s="42">
        <v>-9.8000000000000007</v>
      </c>
      <c r="K162" s="42">
        <v>118498307.95999999</v>
      </c>
      <c r="L162" s="166">
        <v>-118498307.95999999</v>
      </c>
      <c r="M162" s="42">
        <v>-9.8000000000000007</v>
      </c>
    </row>
    <row r="163" spans="2:13" ht="15" outlineLevel="1" x14ac:dyDescent="0.25">
      <c r="B163" s="20" t="str">
        <f t="shared" si="2"/>
        <v>2117</v>
      </c>
      <c r="C163" s="40" t="s">
        <v>740</v>
      </c>
      <c r="D163" s="42">
        <v>0</v>
      </c>
      <c r="E163" s="42">
        <v>18270077.530000001</v>
      </c>
      <c r="F163" s="166">
        <v>-18270155.859999999</v>
      </c>
      <c r="G163" s="42">
        <v>-78.33</v>
      </c>
      <c r="H163" s="42">
        <v>25801180.719999999</v>
      </c>
      <c r="I163" s="166">
        <v>-26955290.109999999</v>
      </c>
      <c r="J163" s="42">
        <v>-1154187.72</v>
      </c>
      <c r="K163" s="42">
        <v>29881922.68</v>
      </c>
      <c r="L163" s="166">
        <v>-28727799.84</v>
      </c>
      <c r="M163" s="42">
        <v>-64.88</v>
      </c>
    </row>
    <row r="164" spans="2:13" ht="15" outlineLevel="1" x14ac:dyDescent="0.25">
      <c r="B164" s="20" t="str">
        <f t="shared" si="2"/>
        <v>2117</v>
      </c>
      <c r="C164" s="40" t="s">
        <v>741</v>
      </c>
      <c r="D164" s="41">
        <v>0</v>
      </c>
      <c r="E164" s="42">
        <v>257041.8</v>
      </c>
      <c r="F164" s="166">
        <v>-314102.36</v>
      </c>
      <c r="G164" s="42">
        <v>-57060.56</v>
      </c>
      <c r="H164" s="42">
        <v>1090014.1000000001</v>
      </c>
      <c r="I164" s="166">
        <v>-1129864.6100000001</v>
      </c>
      <c r="J164" s="42">
        <v>-96911.07</v>
      </c>
      <c r="K164" s="42">
        <v>1172076.3999999999</v>
      </c>
      <c r="L164" s="166">
        <v>-1199530.3400000001</v>
      </c>
      <c r="M164" s="42">
        <v>-124365.01</v>
      </c>
    </row>
    <row r="165" spans="2:13" ht="15" outlineLevel="1" x14ac:dyDescent="0.25">
      <c r="B165" s="20" t="str">
        <f t="shared" si="2"/>
        <v>2119</v>
      </c>
      <c r="C165" s="40" t="s">
        <v>742</v>
      </c>
      <c r="D165" s="42">
        <v>0</v>
      </c>
      <c r="E165" s="42">
        <v>110942.39999999999</v>
      </c>
      <c r="F165" s="166">
        <v>-110942.39999999999</v>
      </c>
      <c r="G165" s="42">
        <v>0</v>
      </c>
      <c r="H165" s="42">
        <v>135643.9</v>
      </c>
      <c r="I165" s="166">
        <v>-135643.9</v>
      </c>
      <c r="J165" s="42">
        <v>0</v>
      </c>
      <c r="K165" s="42">
        <v>34320</v>
      </c>
      <c r="L165" s="166">
        <v>-34320</v>
      </c>
      <c r="M165" s="42">
        <v>0</v>
      </c>
    </row>
    <row r="166" spans="2:13" ht="15" outlineLevel="1" x14ac:dyDescent="0.25">
      <c r="B166" s="20" t="str">
        <f t="shared" si="2"/>
        <v>2119</v>
      </c>
      <c r="C166" s="40" t="s">
        <v>743</v>
      </c>
      <c r="D166" s="42">
        <v>-115688.19</v>
      </c>
      <c r="E166" s="42">
        <v>488363743.13999999</v>
      </c>
      <c r="F166" s="166">
        <v>-512424905.31</v>
      </c>
      <c r="G166" s="42">
        <v>-24176850.359999999</v>
      </c>
      <c r="H166" s="42">
        <v>588272609.86000001</v>
      </c>
      <c r="I166" s="166">
        <v>-570620081.40999997</v>
      </c>
      <c r="J166" s="42">
        <v>-6524321.9100000001</v>
      </c>
      <c r="K166" s="42">
        <v>621355622.30999994</v>
      </c>
      <c r="L166" s="166">
        <v>-622895906.95000005</v>
      </c>
      <c r="M166" s="42">
        <v>-8064606.5499999998</v>
      </c>
    </row>
    <row r="167" spans="2:13" ht="15" outlineLevel="1" x14ac:dyDescent="0.25">
      <c r="B167" s="20" t="str">
        <f t="shared" si="2"/>
        <v>2119</v>
      </c>
      <c r="C167" s="40" t="s">
        <v>744</v>
      </c>
      <c r="D167" s="42">
        <v>-263460578.91999999</v>
      </c>
      <c r="E167" s="42">
        <v>376196920.41000003</v>
      </c>
      <c r="F167" s="166">
        <v>-390337748.39999998</v>
      </c>
      <c r="G167" s="42">
        <v>-277601406.91000003</v>
      </c>
      <c r="H167" s="42">
        <v>369070291.49000001</v>
      </c>
      <c r="I167" s="166">
        <v>-412148231.00999999</v>
      </c>
      <c r="J167" s="42">
        <v>-320679346.43000001</v>
      </c>
      <c r="K167" s="42">
        <v>477647230.37</v>
      </c>
      <c r="L167" s="166">
        <v>-524829749.73000002</v>
      </c>
      <c r="M167" s="42">
        <v>-367861865.79000002</v>
      </c>
    </row>
    <row r="168" spans="2:13" ht="15" outlineLevel="1" x14ac:dyDescent="0.25">
      <c r="B168" s="20" t="str">
        <f t="shared" si="2"/>
        <v>2119</v>
      </c>
      <c r="C168" s="40" t="s">
        <v>745</v>
      </c>
      <c r="D168" s="42">
        <v>-2786034.21</v>
      </c>
      <c r="E168" s="42">
        <v>12351191.5</v>
      </c>
      <c r="F168" s="166">
        <v>-9565157.2899999991</v>
      </c>
      <c r="G168" s="42">
        <v>0</v>
      </c>
      <c r="H168" s="42">
        <v>1592902.95</v>
      </c>
      <c r="I168" s="166">
        <v>-1592902.95</v>
      </c>
      <c r="J168" s="42">
        <v>0</v>
      </c>
      <c r="K168" s="42">
        <v>4892490.12</v>
      </c>
      <c r="L168" s="166">
        <v>-4892490.1399999997</v>
      </c>
      <c r="M168" s="42">
        <v>-0.02</v>
      </c>
    </row>
    <row r="169" spans="2:13" ht="15" outlineLevel="1" x14ac:dyDescent="0.25">
      <c r="B169" s="20" t="str">
        <f t="shared" si="2"/>
        <v>2119</v>
      </c>
      <c r="C169" s="40" t="s">
        <v>746</v>
      </c>
      <c r="D169" s="42">
        <v>-263398.49</v>
      </c>
      <c r="E169" s="42">
        <v>17018743.23</v>
      </c>
      <c r="F169" s="166">
        <v>-17056279.48</v>
      </c>
      <c r="G169" s="42">
        <v>-300934.74</v>
      </c>
      <c r="H169" s="42">
        <v>11612642.76</v>
      </c>
      <c r="I169" s="166">
        <v>-11397297.810000001</v>
      </c>
      <c r="J169" s="42">
        <v>-85589.79</v>
      </c>
      <c r="K169" s="42">
        <v>17710609.359999999</v>
      </c>
      <c r="L169" s="166">
        <v>-17635975.57</v>
      </c>
      <c r="M169" s="42">
        <v>-10956</v>
      </c>
    </row>
    <row r="170" spans="2:13" ht="15" outlineLevel="1" x14ac:dyDescent="0.25">
      <c r="B170" s="20" t="str">
        <f t="shared" si="2"/>
        <v>2119</v>
      </c>
      <c r="C170" s="40" t="s">
        <v>747</v>
      </c>
      <c r="D170" s="42">
        <v>-1139683.52</v>
      </c>
      <c r="E170" s="42">
        <v>4244978.42</v>
      </c>
      <c r="F170" s="166">
        <v>-3105294.9</v>
      </c>
      <c r="G170" s="42">
        <v>0</v>
      </c>
      <c r="H170" s="41">
        <v>0</v>
      </c>
      <c r="I170" s="169">
        <v>0</v>
      </c>
      <c r="J170" s="41">
        <v>0</v>
      </c>
      <c r="K170" s="41">
        <v>0</v>
      </c>
      <c r="L170" s="169">
        <v>0</v>
      </c>
      <c r="M170" s="41">
        <v>0</v>
      </c>
    </row>
    <row r="171" spans="2:13" ht="15" outlineLevel="1" x14ac:dyDescent="0.25">
      <c r="B171" s="20" t="str">
        <f t="shared" si="2"/>
        <v>2119</v>
      </c>
      <c r="C171" s="40" t="s">
        <v>748</v>
      </c>
      <c r="D171" s="42">
        <v>-28930.33</v>
      </c>
      <c r="E171" s="42">
        <v>901276.81</v>
      </c>
      <c r="F171" s="166">
        <v>-1487847.45</v>
      </c>
      <c r="G171" s="42">
        <v>-615500.97</v>
      </c>
      <c r="H171" s="42">
        <v>7369877.8499999996</v>
      </c>
      <c r="I171" s="166">
        <v>-7666860.2999999998</v>
      </c>
      <c r="J171" s="42">
        <v>-912483.42</v>
      </c>
      <c r="K171" s="42">
        <v>8609304.6099999994</v>
      </c>
      <c r="L171" s="166">
        <v>-8365141.8600000003</v>
      </c>
      <c r="M171" s="42">
        <v>-668320.67000000004</v>
      </c>
    </row>
    <row r="172" spans="2:13" ht="15" outlineLevel="1" x14ac:dyDescent="0.25">
      <c r="B172" s="20" t="str">
        <f t="shared" si="2"/>
        <v>2119</v>
      </c>
      <c r="C172" s="40" t="s">
        <v>749</v>
      </c>
      <c r="D172" s="41">
        <v>0</v>
      </c>
      <c r="E172" s="42">
        <v>31667.759999999998</v>
      </c>
      <c r="F172" s="166">
        <v>-31667.759999999998</v>
      </c>
      <c r="G172" s="42">
        <v>0</v>
      </c>
      <c r="H172" s="41">
        <v>0</v>
      </c>
      <c r="I172" s="169">
        <v>0</v>
      </c>
      <c r="J172" s="41">
        <v>0</v>
      </c>
      <c r="K172" s="41">
        <v>0</v>
      </c>
      <c r="L172" s="169">
        <v>0</v>
      </c>
      <c r="M172" s="41">
        <v>0</v>
      </c>
    </row>
    <row r="173" spans="2:13" ht="15" outlineLevel="1" x14ac:dyDescent="0.25">
      <c r="B173" s="20" t="str">
        <f t="shared" si="2"/>
        <v>2119</v>
      </c>
      <c r="C173" s="40" t="s">
        <v>750</v>
      </c>
      <c r="D173" s="41">
        <v>0</v>
      </c>
      <c r="E173" s="42">
        <v>12685</v>
      </c>
      <c r="F173" s="166">
        <v>-12685</v>
      </c>
      <c r="G173" s="42">
        <v>0</v>
      </c>
      <c r="H173" s="41">
        <v>0</v>
      </c>
      <c r="I173" s="169">
        <v>0</v>
      </c>
      <c r="J173" s="41">
        <v>0</v>
      </c>
      <c r="K173" s="41">
        <v>0</v>
      </c>
      <c r="L173" s="169">
        <v>0</v>
      </c>
      <c r="M173" s="41">
        <v>0</v>
      </c>
    </row>
    <row r="174" spans="2:13" ht="15" outlineLevel="1" x14ac:dyDescent="0.25">
      <c r="B174" s="20" t="str">
        <f t="shared" si="2"/>
        <v>2119</v>
      </c>
      <c r="C174" s="40" t="s">
        <v>751</v>
      </c>
      <c r="D174" s="41">
        <v>0</v>
      </c>
      <c r="E174" s="42">
        <v>184682.01</v>
      </c>
      <c r="F174" s="166">
        <v>-272886.17</v>
      </c>
      <c r="G174" s="42">
        <v>-88204.160000000003</v>
      </c>
      <c r="H174" s="42">
        <v>1535959.28</v>
      </c>
      <c r="I174" s="166">
        <v>-1644079.27</v>
      </c>
      <c r="J174" s="42">
        <v>-196324.15</v>
      </c>
      <c r="K174" s="42">
        <v>1077151.02</v>
      </c>
      <c r="L174" s="166">
        <v>-917120.68</v>
      </c>
      <c r="M174" s="42">
        <v>-36293.81</v>
      </c>
    </row>
    <row r="175" spans="2:13" ht="15" outlineLevel="1" x14ac:dyDescent="0.25">
      <c r="B175" s="20" t="str">
        <f t="shared" si="2"/>
        <v>2159</v>
      </c>
      <c r="C175" s="40" t="s">
        <v>752</v>
      </c>
      <c r="D175" s="42">
        <v>-17740850</v>
      </c>
      <c r="E175" s="42">
        <v>61317818.07</v>
      </c>
      <c r="F175" s="166">
        <v>-45437853.07</v>
      </c>
      <c r="G175" s="42">
        <v>-1860885</v>
      </c>
      <c r="H175" s="42">
        <v>12945688</v>
      </c>
      <c r="I175" s="166">
        <v>-11084803</v>
      </c>
      <c r="J175" s="42">
        <v>0</v>
      </c>
      <c r="K175" s="41">
        <v>0</v>
      </c>
      <c r="L175" s="169">
        <v>0</v>
      </c>
      <c r="M175" s="41">
        <v>0</v>
      </c>
    </row>
    <row r="176" spans="2:13" ht="15" outlineLevel="1" x14ac:dyDescent="0.25">
      <c r="B176" s="20" t="str">
        <f t="shared" si="2"/>
        <v>2161</v>
      </c>
      <c r="C176" s="40" t="s">
        <v>753</v>
      </c>
      <c r="D176" s="42">
        <v>-102436.78</v>
      </c>
      <c r="E176" s="42">
        <v>107192</v>
      </c>
      <c r="F176" s="166">
        <v>-36779</v>
      </c>
      <c r="G176" s="42">
        <v>-32023.78</v>
      </c>
      <c r="H176" s="42">
        <v>11479</v>
      </c>
      <c r="I176" s="166">
        <v>0</v>
      </c>
      <c r="J176" s="42">
        <v>-20544.78</v>
      </c>
      <c r="K176" s="41">
        <v>0</v>
      </c>
      <c r="L176" s="166">
        <v>-8961.9</v>
      </c>
      <c r="M176" s="42">
        <v>-29506.68</v>
      </c>
    </row>
    <row r="177" spans="2:13" ht="15" outlineLevel="1" x14ac:dyDescent="0.25">
      <c r="B177" s="20" t="str">
        <f t="shared" si="2"/>
        <v>2164</v>
      </c>
      <c r="C177" s="40" t="s">
        <v>754</v>
      </c>
      <c r="D177" s="41">
        <v>0</v>
      </c>
      <c r="E177" s="42">
        <v>67985176.269999996</v>
      </c>
      <c r="F177" s="166">
        <v>-67985176.269999996</v>
      </c>
      <c r="G177" s="42">
        <v>0</v>
      </c>
      <c r="H177" s="41">
        <v>0</v>
      </c>
      <c r="I177" s="169">
        <v>0</v>
      </c>
      <c r="J177" s="41">
        <v>0</v>
      </c>
      <c r="K177" s="41">
        <v>0</v>
      </c>
      <c r="L177" s="169">
        <v>0</v>
      </c>
      <c r="M177" s="41">
        <v>0</v>
      </c>
    </row>
    <row r="178" spans="2:13" ht="15" outlineLevel="1" x14ac:dyDescent="0.25">
      <c r="B178" s="20" t="str">
        <f t="shared" si="2"/>
        <v>2171</v>
      </c>
      <c r="C178" s="40" t="s">
        <v>755</v>
      </c>
      <c r="D178" s="41">
        <v>0</v>
      </c>
      <c r="E178" s="42">
        <v>70952.820000000007</v>
      </c>
      <c r="F178" s="166">
        <v>-70952.820000000007</v>
      </c>
      <c r="G178" s="42">
        <v>0</v>
      </c>
      <c r="H178" s="42">
        <v>1124.02</v>
      </c>
      <c r="I178" s="166">
        <v>-1124.02</v>
      </c>
      <c r="J178" s="42">
        <v>0</v>
      </c>
      <c r="K178" s="41">
        <v>0</v>
      </c>
      <c r="L178" s="169">
        <v>0</v>
      </c>
      <c r="M178" s="41">
        <v>0</v>
      </c>
    </row>
    <row r="179" spans="2:13" ht="15" outlineLevel="1" x14ac:dyDescent="0.25">
      <c r="B179" s="20" t="str">
        <f t="shared" si="2"/>
        <v>2179</v>
      </c>
      <c r="C179" s="40" t="s">
        <v>756</v>
      </c>
      <c r="D179" s="41">
        <v>0</v>
      </c>
      <c r="E179" s="42">
        <v>2824034.34</v>
      </c>
      <c r="F179" s="166">
        <v>-2824034.34</v>
      </c>
      <c r="G179" s="42">
        <v>0</v>
      </c>
      <c r="H179" s="42">
        <v>17778514.23</v>
      </c>
      <c r="I179" s="166">
        <v>-17778514.23</v>
      </c>
      <c r="J179" s="42">
        <v>0</v>
      </c>
      <c r="K179" s="42">
        <v>22962470.550000001</v>
      </c>
      <c r="L179" s="166">
        <v>-22962470.550000001</v>
      </c>
      <c r="M179" s="42">
        <v>0</v>
      </c>
    </row>
    <row r="180" spans="2:13" ht="15" outlineLevel="1" x14ac:dyDescent="0.25">
      <c r="B180" s="20" t="str">
        <f t="shared" si="2"/>
        <v>2229</v>
      </c>
      <c r="C180" s="40" t="s">
        <v>757</v>
      </c>
      <c r="D180" s="41">
        <v>0</v>
      </c>
      <c r="E180" s="42">
        <v>429255.83</v>
      </c>
      <c r="F180" s="166">
        <v>-972285.24</v>
      </c>
      <c r="G180" s="42">
        <v>-543029.41</v>
      </c>
      <c r="H180" s="42">
        <v>2646</v>
      </c>
      <c r="I180" s="166">
        <v>-6481459.0300000003</v>
      </c>
      <c r="J180" s="42">
        <v>-7021842.4400000004</v>
      </c>
      <c r="K180" s="42">
        <v>6024988.5999999996</v>
      </c>
      <c r="L180" s="166">
        <v>-1058554.79</v>
      </c>
      <c r="M180" s="42">
        <v>-2055408.63</v>
      </c>
    </row>
    <row r="181" spans="2:13" ht="15" outlineLevel="1" x14ac:dyDescent="0.25">
      <c r="B181" s="20" t="str">
        <f t="shared" si="2"/>
        <v>2261</v>
      </c>
      <c r="C181" s="40" t="s">
        <v>758</v>
      </c>
      <c r="D181" s="41">
        <v>0</v>
      </c>
      <c r="E181" s="42">
        <v>700270.72</v>
      </c>
      <c r="F181" s="166">
        <v>-1100242.6200000001</v>
      </c>
      <c r="G181" s="42">
        <v>-399971.9</v>
      </c>
      <c r="H181" s="42">
        <v>399971.9</v>
      </c>
      <c r="I181" s="166">
        <v>0</v>
      </c>
      <c r="J181" s="42">
        <v>0</v>
      </c>
      <c r="K181" s="41">
        <v>0</v>
      </c>
      <c r="L181" s="169">
        <v>0</v>
      </c>
      <c r="M181" s="41">
        <v>0</v>
      </c>
    </row>
    <row r="182" spans="2:13" ht="15" outlineLevel="1" x14ac:dyDescent="0.25">
      <c r="B182" s="20" t="str">
        <f t="shared" si="2"/>
        <v>2269</v>
      </c>
      <c r="C182" s="40" t="s">
        <v>759</v>
      </c>
      <c r="D182" s="42">
        <v>-664104.07999999996</v>
      </c>
      <c r="E182" s="42">
        <v>688360.61</v>
      </c>
      <c r="F182" s="166">
        <v>-24256.53</v>
      </c>
      <c r="G182" s="42">
        <v>0</v>
      </c>
      <c r="H182" s="41">
        <v>0</v>
      </c>
      <c r="I182" s="169">
        <v>0</v>
      </c>
      <c r="J182" s="41">
        <v>0</v>
      </c>
      <c r="K182" s="41">
        <v>0</v>
      </c>
      <c r="L182" s="169">
        <v>0</v>
      </c>
      <c r="M182" s="41">
        <v>0</v>
      </c>
    </row>
    <row r="183" spans="2:13" ht="15" outlineLevel="1" x14ac:dyDescent="0.25">
      <c r="B183" s="20" t="str">
        <f t="shared" si="2"/>
        <v>2269</v>
      </c>
      <c r="C183" s="40" t="s">
        <v>760</v>
      </c>
      <c r="D183" s="41">
        <v>0</v>
      </c>
      <c r="E183" s="42">
        <v>5036431.92</v>
      </c>
      <c r="F183" s="166">
        <v>-501221024.93000001</v>
      </c>
      <c r="G183" s="42">
        <v>-496184593.00999999</v>
      </c>
      <c r="H183" s="42">
        <v>1996951</v>
      </c>
      <c r="I183" s="166">
        <v>-78282369.159999996</v>
      </c>
      <c r="J183" s="42">
        <v>-572470011.16999996</v>
      </c>
      <c r="K183" s="42">
        <v>2406688.04</v>
      </c>
      <c r="L183" s="166">
        <v>-127726235.62</v>
      </c>
      <c r="M183" s="42">
        <v>-697789558.75</v>
      </c>
    </row>
    <row r="184" spans="2:13" ht="15" outlineLevel="1" x14ac:dyDescent="0.25">
      <c r="B184" s="20" t="str">
        <f t="shared" si="2"/>
        <v>2269</v>
      </c>
      <c r="C184" s="40" t="s">
        <v>761</v>
      </c>
      <c r="D184" s="41">
        <v>0</v>
      </c>
      <c r="E184" s="42">
        <v>3138899.69</v>
      </c>
      <c r="F184" s="166">
        <v>-34490345.390000001</v>
      </c>
      <c r="G184" s="42">
        <v>-31351445.699999999</v>
      </c>
      <c r="H184" s="42">
        <v>18020073.760000002</v>
      </c>
      <c r="I184" s="166">
        <v>-7732215.3200000003</v>
      </c>
      <c r="J184" s="42">
        <v>-21063587.260000002</v>
      </c>
      <c r="K184" s="42">
        <v>22066736.18</v>
      </c>
      <c r="L184" s="166">
        <v>-19594200.199999999</v>
      </c>
      <c r="M184" s="42">
        <v>-18591051.280000001</v>
      </c>
    </row>
    <row r="185" spans="2:13" ht="15" outlineLevel="1" x14ac:dyDescent="0.25">
      <c r="B185" s="20" t="str">
        <f t="shared" si="2"/>
        <v>3110</v>
      </c>
      <c r="C185" s="40" t="s">
        <v>762</v>
      </c>
      <c r="D185" s="42">
        <v>-945976018.01999998</v>
      </c>
      <c r="E185" s="41">
        <v>0</v>
      </c>
      <c r="F185" s="166">
        <v>0</v>
      </c>
      <c r="G185" s="42">
        <v>-945976018.01999998</v>
      </c>
      <c r="H185" s="41">
        <v>0</v>
      </c>
      <c r="I185" s="166">
        <v>0</v>
      </c>
      <c r="J185" s="42">
        <v>-945976018.01999998</v>
      </c>
      <c r="K185" s="41">
        <v>0</v>
      </c>
      <c r="L185" s="166">
        <v>0</v>
      </c>
      <c r="M185" s="42">
        <v>-945976018.01999998</v>
      </c>
    </row>
    <row r="186" spans="2:13" ht="15" outlineLevel="1" x14ac:dyDescent="0.25">
      <c r="B186" s="20" t="str">
        <f t="shared" si="2"/>
        <v>3111</v>
      </c>
      <c r="C186" s="40" t="s">
        <v>763</v>
      </c>
      <c r="D186" s="42">
        <v>-10499749.039999999</v>
      </c>
      <c r="E186" s="42">
        <v>10499749.039999999</v>
      </c>
      <c r="F186" s="166">
        <v>-22627703.420000002</v>
      </c>
      <c r="G186" s="42">
        <v>-22627703.420000002</v>
      </c>
      <c r="H186" s="41">
        <v>0</v>
      </c>
      <c r="I186" s="166">
        <v>0</v>
      </c>
      <c r="J186" s="42">
        <v>-22627703.420000002</v>
      </c>
      <c r="K186" s="41">
        <v>0</v>
      </c>
      <c r="L186" s="166">
        <v>0</v>
      </c>
      <c r="M186" s="42">
        <v>-22627703.420000002</v>
      </c>
    </row>
    <row r="187" spans="2:13" ht="15" outlineLevel="1" x14ac:dyDescent="0.25">
      <c r="B187" s="20" t="str">
        <f t="shared" si="2"/>
        <v>3111</v>
      </c>
      <c r="C187" s="40" t="s">
        <v>764</v>
      </c>
      <c r="D187" s="41">
        <v>0</v>
      </c>
      <c r="E187" s="42">
        <v>3563380.35</v>
      </c>
      <c r="F187" s="166">
        <v>-24607180.27</v>
      </c>
      <c r="G187" s="42">
        <v>-21043799.920000002</v>
      </c>
      <c r="H187" s="41">
        <v>0</v>
      </c>
      <c r="I187" s="166">
        <v>0</v>
      </c>
      <c r="J187" s="42">
        <v>-21043799.920000002</v>
      </c>
      <c r="K187" s="41">
        <v>0</v>
      </c>
      <c r="L187" s="166">
        <v>0</v>
      </c>
      <c r="M187" s="42">
        <v>-21043799.920000002</v>
      </c>
    </row>
    <row r="188" spans="2:13" ht="15" outlineLevel="1" x14ac:dyDescent="0.25">
      <c r="B188" s="20" t="str">
        <f t="shared" si="2"/>
        <v>3111</v>
      </c>
      <c r="C188" s="40" t="s">
        <v>765</v>
      </c>
      <c r="D188" s="41">
        <v>0</v>
      </c>
      <c r="E188" s="42">
        <v>12157567.029999999</v>
      </c>
      <c r="F188" s="166">
        <v>-80142743.299999997</v>
      </c>
      <c r="G188" s="42">
        <v>-67985176.269999996</v>
      </c>
      <c r="H188" s="42">
        <v>67985176.269999996</v>
      </c>
      <c r="I188" s="166">
        <v>0</v>
      </c>
      <c r="J188" s="42">
        <v>0</v>
      </c>
      <c r="K188" s="41">
        <v>0</v>
      </c>
      <c r="L188" s="169">
        <v>0</v>
      </c>
      <c r="M188" s="41">
        <v>0</v>
      </c>
    </row>
    <row r="189" spans="2:13" ht="15" outlineLevel="1" x14ac:dyDescent="0.25">
      <c r="B189" s="20" t="str">
        <f t="shared" si="2"/>
        <v>3111</v>
      </c>
      <c r="C189" s="40" t="s">
        <v>766</v>
      </c>
      <c r="D189" s="42">
        <v>-289577.58</v>
      </c>
      <c r="E189" s="42">
        <v>289577.58</v>
      </c>
      <c r="F189" s="166">
        <v>-7467310</v>
      </c>
      <c r="G189" s="42">
        <v>-7467310</v>
      </c>
      <c r="H189" s="42">
        <v>6949622.96</v>
      </c>
      <c r="I189" s="166">
        <v>-6949622.96</v>
      </c>
      <c r="J189" s="42">
        <v>-7467310</v>
      </c>
      <c r="K189" s="42">
        <v>0</v>
      </c>
      <c r="L189" s="166">
        <v>0</v>
      </c>
      <c r="M189" s="42">
        <v>-7467310</v>
      </c>
    </row>
    <row r="190" spans="2:13" ht="15" outlineLevel="1" x14ac:dyDescent="0.25">
      <c r="B190" s="20" t="str">
        <f t="shared" si="2"/>
        <v>3112</v>
      </c>
      <c r="C190" s="40" t="s">
        <v>767</v>
      </c>
      <c r="D190" s="42">
        <v>-76710791.400000006</v>
      </c>
      <c r="E190" s="41">
        <v>0</v>
      </c>
      <c r="F190" s="166">
        <v>-10499749.039999999</v>
      </c>
      <c r="G190" s="42">
        <v>-87210540.439999998</v>
      </c>
      <c r="H190" s="41">
        <v>0</v>
      </c>
      <c r="I190" s="166">
        <v>0</v>
      </c>
      <c r="J190" s="42">
        <v>-87210540.439999998</v>
      </c>
      <c r="K190" s="41">
        <v>0</v>
      </c>
      <c r="L190" s="166">
        <v>0</v>
      </c>
      <c r="M190" s="42">
        <v>-87210540.439999998</v>
      </c>
    </row>
    <row r="191" spans="2:13" ht="15" outlineLevel="1" x14ac:dyDescent="0.25">
      <c r="B191" s="20" t="str">
        <f t="shared" si="2"/>
        <v>3112</v>
      </c>
      <c r="C191" s="40" t="s">
        <v>768</v>
      </c>
      <c r="D191" s="42">
        <v>-1122002.6200000001</v>
      </c>
      <c r="E191" s="41">
        <v>0</v>
      </c>
      <c r="F191" s="166">
        <v>0</v>
      </c>
      <c r="G191" s="42">
        <v>-1122002.6200000001</v>
      </c>
      <c r="H191" s="41">
        <v>0</v>
      </c>
      <c r="I191" s="166">
        <v>0</v>
      </c>
      <c r="J191" s="42">
        <v>-1122002.6200000001</v>
      </c>
      <c r="K191" s="41">
        <v>0</v>
      </c>
      <c r="L191" s="166">
        <v>0</v>
      </c>
      <c r="M191" s="42">
        <v>-1122002.6200000001</v>
      </c>
    </row>
    <row r="192" spans="2:13" ht="15" outlineLevel="1" x14ac:dyDescent="0.25">
      <c r="B192" s="20" t="str">
        <f t="shared" si="2"/>
        <v>3112</v>
      </c>
      <c r="C192" s="40" t="s">
        <v>769</v>
      </c>
      <c r="D192" s="42">
        <v>-459650.1</v>
      </c>
      <c r="E192" s="41">
        <v>0</v>
      </c>
      <c r="F192" s="166">
        <v>0</v>
      </c>
      <c r="G192" s="42">
        <v>-459650.1</v>
      </c>
      <c r="H192" s="41">
        <v>0</v>
      </c>
      <c r="I192" s="166">
        <v>0</v>
      </c>
      <c r="J192" s="42">
        <v>-459650.1</v>
      </c>
      <c r="K192" s="41">
        <v>0</v>
      </c>
      <c r="L192" s="166">
        <v>0</v>
      </c>
      <c r="M192" s="42">
        <v>-459650.1</v>
      </c>
    </row>
    <row r="193" spans="2:13" ht="15" outlineLevel="1" x14ac:dyDescent="0.25">
      <c r="B193" s="20" t="str">
        <f t="shared" si="2"/>
        <v>3112</v>
      </c>
      <c r="C193" s="40" t="s">
        <v>770</v>
      </c>
      <c r="D193" s="42">
        <v>-10385403.57</v>
      </c>
      <c r="E193" s="41">
        <v>0</v>
      </c>
      <c r="F193" s="166">
        <v>-289577.58</v>
      </c>
      <c r="G193" s="42">
        <v>-10674981.15</v>
      </c>
      <c r="H193" s="41">
        <v>0</v>
      </c>
      <c r="I193" s="166">
        <v>0</v>
      </c>
      <c r="J193" s="42">
        <v>-10674981.15</v>
      </c>
      <c r="K193" s="41">
        <v>0</v>
      </c>
      <c r="L193" s="166">
        <v>0</v>
      </c>
      <c r="M193" s="42">
        <v>-10674981.15</v>
      </c>
    </row>
    <row r="194" spans="2:13" ht="15" outlineLevel="1" x14ac:dyDescent="0.25">
      <c r="B194" s="20" t="str">
        <f t="shared" si="2"/>
        <v>3120</v>
      </c>
      <c r="C194" s="40" t="s">
        <v>771</v>
      </c>
      <c r="D194" s="41">
        <v>0</v>
      </c>
      <c r="E194" s="41">
        <v>0</v>
      </c>
      <c r="F194" s="169">
        <v>0</v>
      </c>
      <c r="G194" s="41">
        <v>0</v>
      </c>
      <c r="H194" s="41">
        <v>0</v>
      </c>
      <c r="I194" s="166">
        <v>-12679358.75</v>
      </c>
      <c r="J194" s="42">
        <v>-12679358.75</v>
      </c>
      <c r="K194" s="42">
        <v>353285.76</v>
      </c>
      <c r="L194" s="166">
        <v>-1237355.76</v>
      </c>
      <c r="M194" s="42">
        <v>-13563428.75</v>
      </c>
    </row>
    <row r="195" spans="2:13" ht="15" outlineLevel="1" x14ac:dyDescent="0.25">
      <c r="B195" s="20" t="str">
        <f t="shared" si="2"/>
        <v>3210</v>
      </c>
      <c r="C195" s="40" t="s">
        <v>772</v>
      </c>
      <c r="D195" s="42">
        <v>0</v>
      </c>
      <c r="E195" s="42">
        <v>29285449.140000001</v>
      </c>
      <c r="F195" s="166">
        <v>-18849528.66</v>
      </c>
      <c r="G195" s="42">
        <v>0</v>
      </c>
      <c r="H195" s="42">
        <v>16002000.119999999</v>
      </c>
      <c r="I195" s="166">
        <v>-72013171.719999999</v>
      </c>
      <c r="J195" s="42">
        <v>0</v>
      </c>
      <c r="K195" s="42">
        <v>16370663.470000001</v>
      </c>
      <c r="L195" s="166">
        <v>-30620652.809999999</v>
      </c>
      <c r="M195" s="42">
        <v>0</v>
      </c>
    </row>
    <row r="196" spans="2:13" ht="15" outlineLevel="1" x14ac:dyDescent="0.25">
      <c r="B196" s="20" t="str">
        <f t="shared" ref="B196:B259" si="3">MID(C196,3,4)</f>
        <v>3220</v>
      </c>
      <c r="C196" s="40" t="s">
        <v>773</v>
      </c>
      <c r="D196" s="42">
        <v>-326422406.16000003</v>
      </c>
      <c r="E196" s="42">
        <v>47958666.140000001</v>
      </c>
      <c r="F196" s="166">
        <v>-63928510.509999998</v>
      </c>
      <c r="G196" s="42">
        <v>-342392250.52999997</v>
      </c>
      <c r="H196" s="42">
        <v>127707843.39</v>
      </c>
      <c r="I196" s="166">
        <v>-6496416.9500000002</v>
      </c>
      <c r="J196" s="42">
        <v>-221180824.09</v>
      </c>
      <c r="K196" s="42">
        <v>157145472.09</v>
      </c>
      <c r="L196" s="166">
        <v>-17621296.379999999</v>
      </c>
      <c r="M196" s="42">
        <v>-81656648.379999995</v>
      </c>
    </row>
    <row r="197" spans="2:13" ht="15" outlineLevel="1" x14ac:dyDescent="0.25">
      <c r="B197" s="20" t="str">
        <f t="shared" si="3"/>
        <v>3220</v>
      </c>
      <c r="C197" s="40" t="s">
        <v>774</v>
      </c>
      <c r="D197" s="42">
        <v>-61765024.990000002</v>
      </c>
      <c r="E197" s="41">
        <v>0</v>
      </c>
      <c r="F197" s="166">
        <v>-1399881.21</v>
      </c>
      <c r="G197" s="42">
        <v>-63164906.200000003</v>
      </c>
      <c r="H197" s="41">
        <v>0</v>
      </c>
      <c r="I197" s="166">
        <v>-36636221.850000001</v>
      </c>
      <c r="J197" s="42">
        <v>-99801128.049999997</v>
      </c>
      <c r="K197" s="42">
        <v>8859552.9900000002</v>
      </c>
      <c r="L197" s="166">
        <v>-92910495.569999993</v>
      </c>
      <c r="M197" s="42">
        <v>-183852070.63</v>
      </c>
    </row>
    <row r="198" spans="2:13" ht="15" outlineLevel="1" x14ac:dyDescent="0.25">
      <c r="B198" s="20" t="str">
        <f t="shared" si="3"/>
        <v>3220</v>
      </c>
      <c r="C198" s="40" t="s">
        <v>775</v>
      </c>
      <c r="D198" s="42">
        <v>-60595799.590000004</v>
      </c>
      <c r="E198" s="42">
        <v>20858444.170000002</v>
      </c>
      <c r="F198" s="166">
        <v>-26742794.350000001</v>
      </c>
      <c r="G198" s="42">
        <v>-66480149.770000003</v>
      </c>
      <c r="H198" s="42">
        <v>6164774.4500000002</v>
      </c>
      <c r="I198" s="166">
        <v>-16861179.84</v>
      </c>
      <c r="J198" s="42">
        <v>-77176555.159999996</v>
      </c>
      <c r="K198" s="42">
        <v>8312695.5499999998</v>
      </c>
      <c r="L198" s="166">
        <v>-31695353.379999999</v>
      </c>
      <c r="M198" s="42">
        <v>-100559212.98999999</v>
      </c>
    </row>
    <row r="199" spans="2:13" ht="15" outlineLevel="1" x14ac:dyDescent="0.25">
      <c r="B199" s="20" t="str">
        <f t="shared" si="3"/>
        <v>3220</v>
      </c>
      <c r="C199" s="40" t="s">
        <v>776</v>
      </c>
      <c r="D199" s="42">
        <v>-13343313.5</v>
      </c>
      <c r="E199" s="42">
        <v>19954525.5</v>
      </c>
      <c r="F199" s="166">
        <v>-23312400.960000001</v>
      </c>
      <c r="G199" s="42">
        <v>-16701188.960000001</v>
      </c>
      <c r="H199" s="42">
        <v>16839840.77</v>
      </c>
      <c r="I199" s="166">
        <v>-16348854.630000001</v>
      </c>
      <c r="J199" s="42">
        <v>-16210202.82</v>
      </c>
      <c r="K199" s="42">
        <v>16764846.74</v>
      </c>
      <c r="L199" s="166">
        <v>-16608101.65</v>
      </c>
      <c r="M199" s="42">
        <v>-16053457.73</v>
      </c>
    </row>
    <row r="200" spans="2:13" ht="15" outlineLevel="1" x14ac:dyDescent="0.25">
      <c r="B200" s="20" t="str">
        <f t="shared" si="3"/>
        <v>3220</v>
      </c>
      <c r="C200" s="40" t="s">
        <v>777</v>
      </c>
      <c r="D200" s="42">
        <v>-144497391.78999999</v>
      </c>
      <c r="E200" s="42">
        <v>122264</v>
      </c>
      <c r="F200" s="166">
        <v>-19860684.809999999</v>
      </c>
      <c r="G200" s="42">
        <v>-164235812.59999999</v>
      </c>
      <c r="H200" s="41">
        <v>0</v>
      </c>
      <c r="I200" s="166">
        <v>-16002000.140000001</v>
      </c>
      <c r="J200" s="42">
        <v>-180237812.74000001</v>
      </c>
      <c r="K200" s="42">
        <v>3345404.47</v>
      </c>
      <c r="L200" s="166">
        <v>-19716067.940000001</v>
      </c>
      <c r="M200" s="42">
        <v>-196608476.21000001</v>
      </c>
    </row>
    <row r="201" spans="2:13" ht="15" outlineLevel="1" x14ac:dyDescent="0.25">
      <c r="B201" s="20" t="str">
        <f t="shared" si="3"/>
        <v>3220</v>
      </c>
      <c r="C201" s="40" t="s">
        <v>778</v>
      </c>
      <c r="D201" s="42">
        <v>17936945.949999999</v>
      </c>
      <c r="E201" s="42">
        <v>0</v>
      </c>
      <c r="F201" s="169">
        <v>0</v>
      </c>
      <c r="G201" s="42">
        <v>17936945.949999999</v>
      </c>
      <c r="H201" s="42">
        <v>0</v>
      </c>
      <c r="I201" s="169">
        <v>0</v>
      </c>
      <c r="J201" s="42">
        <v>17936945.949999999</v>
      </c>
      <c r="K201" s="42">
        <v>0</v>
      </c>
      <c r="L201" s="169">
        <v>0</v>
      </c>
      <c r="M201" s="42">
        <v>17936945.949999999</v>
      </c>
    </row>
    <row r="202" spans="2:13" ht="15" outlineLevel="1" x14ac:dyDescent="0.25">
      <c r="B202" s="20" t="str">
        <f t="shared" si="3"/>
        <v>3220</v>
      </c>
      <c r="C202" s="40" t="s">
        <v>779</v>
      </c>
      <c r="D202" s="42">
        <v>0</v>
      </c>
      <c r="E202" s="42">
        <v>3891234.45</v>
      </c>
      <c r="F202" s="166">
        <v>-3891234.45</v>
      </c>
      <c r="G202" s="42">
        <v>0</v>
      </c>
      <c r="H202" s="42">
        <v>34037301.689999998</v>
      </c>
      <c r="I202" s="166">
        <v>-34037301.689999998</v>
      </c>
      <c r="J202" s="42">
        <v>0</v>
      </c>
      <c r="K202" s="42">
        <v>12166487.58</v>
      </c>
      <c r="L202" s="166">
        <v>-12166487.58</v>
      </c>
      <c r="M202" s="42">
        <v>0</v>
      </c>
    </row>
    <row r="203" spans="2:13" ht="15" outlineLevel="1" x14ac:dyDescent="0.25">
      <c r="B203" s="20" t="str">
        <f t="shared" si="3"/>
        <v>3220</v>
      </c>
      <c r="C203" s="40" t="s">
        <v>780</v>
      </c>
      <c r="D203" s="42">
        <v>0</v>
      </c>
      <c r="E203" s="42">
        <v>77308851.560000002</v>
      </c>
      <c r="F203" s="166">
        <v>-77308851.560000002</v>
      </c>
      <c r="G203" s="42">
        <v>0</v>
      </c>
      <c r="H203" s="42">
        <v>54272920.460000001</v>
      </c>
      <c r="I203" s="166">
        <v>-54272920.460000001</v>
      </c>
      <c r="J203" s="42">
        <v>0</v>
      </c>
      <c r="K203" s="42">
        <v>57164170.920000002</v>
      </c>
      <c r="L203" s="166">
        <v>-57164170.899999999</v>
      </c>
      <c r="M203" s="42">
        <v>0.02</v>
      </c>
    </row>
    <row r="204" spans="2:13" ht="15" x14ac:dyDescent="0.25">
      <c r="B204" s="20" t="str">
        <f t="shared" si="3"/>
        <v>3251</v>
      </c>
      <c r="C204" s="40" t="s">
        <v>781</v>
      </c>
      <c r="D204" s="41">
        <v>0</v>
      </c>
      <c r="E204" s="42">
        <v>427381019.22000003</v>
      </c>
      <c r="F204" s="166">
        <v>-5036431.92</v>
      </c>
      <c r="G204" s="42">
        <v>422344587.30000001</v>
      </c>
      <c r="H204" s="42">
        <v>0</v>
      </c>
      <c r="I204" s="166">
        <v>-1996951</v>
      </c>
      <c r="J204" s="42">
        <v>420347636.30000001</v>
      </c>
      <c r="K204" s="42">
        <v>0</v>
      </c>
      <c r="L204" s="166">
        <v>-2406688.04</v>
      </c>
      <c r="M204" s="42">
        <v>417940948.25999999</v>
      </c>
    </row>
    <row r="205" spans="2:13" ht="15" x14ac:dyDescent="0.25">
      <c r="B205" s="20" t="str">
        <f t="shared" si="3"/>
        <v>4151</v>
      </c>
      <c r="C205" s="40" t="s">
        <v>782</v>
      </c>
      <c r="D205" s="42">
        <v>-14491700.41</v>
      </c>
      <c r="E205" s="42">
        <v>1180871.51</v>
      </c>
      <c r="F205" s="166">
        <v>-13541383.52</v>
      </c>
      <c r="G205" s="42">
        <v>-12360512.01</v>
      </c>
      <c r="H205" s="41">
        <v>0</v>
      </c>
      <c r="I205" s="166">
        <v>-12602879.49</v>
      </c>
      <c r="J205" s="42">
        <v>-12602879.49</v>
      </c>
      <c r="K205" s="42">
        <v>37690.76</v>
      </c>
      <c r="L205" s="166">
        <v>-19268740.050000001</v>
      </c>
      <c r="M205" s="42">
        <v>-19231049.289999999</v>
      </c>
    </row>
    <row r="206" spans="2:13" ht="15" x14ac:dyDescent="0.25">
      <c r="B206" s="20" t="str">
        <f t="shared" si="3"/>
        <v>4152</v>
      </c>
      <c r="C206" s="40" t="s">
        <v>783</v>
      </c>
      <c r="D206" s="42">
        <v>-19888</v>
      </c>
      <c r="E206" s="42">
        <v>5280</v>
      </c>
      <c r="F206" s="166">
        <v>-30636.66</v>
      </c>
      <c r="G206" s="42">
        <v>-25356.66</v>
      </c>
      <c r="H206" s="41">
        <v>0</v>
      </c>
      <c r="I206" s="166">
        <v>-123156.38</v>
      </c>
      <c r="J206" s="42">
        <v>-123156.38</v>
      </c>
      <c r="K206" s="42">
        <v>19180</v>
      </c>
      <c r="L206" s="166">
        <v>-87603.33</v>
      </c>
      <c r="M206" s="42">
        <v>-68423.33</v>
      </c>
    </row>
    <row r="207" spans="2:13" ht="15" x14ac:dyDescent="0.25">
      <c r="B207" s="20" t="str">
        <f t="shared" si="3"/>
        <v>4159</v>
      </c>
      <c r="C207" s="40" t="s">
        <v>784</v>
      </c>
      <c r="D207" s="42">
        <v>-9587070.3699999992</v>
      </c>
      <c r="E207" s="42">
        <v>71075.67</v>
      </c>
      <c r="F207" s="166">
        <v>-9313882.9000000004</v>
      </c>
      <c r="G207" s="42">
        <v>-9242807.2300000004</v>
      </c>
      <c r="H207" s="42">
        <v>85881.04</v>
      </c>
      <c r="I207" s="166">
        <v>-9495926.3399999999</v>
      </c>
      <c r="J207" s="42">
        <v>-9410045.3000000007</v>
      </c>
      <c r="K207" s="42">
        <v>571744.04</v>
      </c>
      <c r="L207" s="166">
        <v>-12886718.01</v>
      </c>
      <c r="M207" s="42">
        <v>-12314973.970000001</v>
      </c>
    </row>
    <row r="208" spans="2:13" ht="15" x14ac:dyDescent="0.25">
      <c r="B208" s="20" t="str">
        <f t="shared" si="3"/>
        <v>4159</v>
      </c>
      <c r="C208" s="40" t="s">
        <v>785</v>
      </c>
      <c r="D208" s="42">
        <v>-2890723.1</v>
      </c>
      <c r="E208" s="42">
        <v>51639</v>
      </c>
      <c r="F208" s="166">
        <v>-1687202.74</v>
      </c>
      <c r="G208" s="42">
        <v>-1635563.74</v>
      </c>
      <c r="H208" s="42">
        <v>42990.01</v>
      </c>
      <c r="I208" s="166">
        <v>-1687051.9</v>
      </c>
      <c r="J208" s="42">
        <v>-1644061.89</v>
      </c>
      <c r="K208" s="42">
        <v>53386.5</v>
      </c>
      <c r="L208" s="166">
        <v>-1512376</v>
      </c>
      <c r="M208" s="42">
        <v>-1458989.5</v>
      </c>
    </row>
    <row r="209" spans="2:13" ht="15" x14ac:dyDescent="0.25">
      <c r="B209" s="20" t="str">
        <f t="shared" si="3"/>
        <v>4159</v>
      </c>
      <c r="C209" s="40" t="s">
        <v>786</v>
      </c>
      <c r="D209" s="42">
        <v>-2118191.19</v>
      </c>
      <c r="E209" s="42">
        <v>17456.740000000002</v>
      </c>
      <c r="F209" s="166">
        <v>-1427212.62</v>
      </c>
      <c r="G209" s="42">
        <v>-1409755.88</v>
      </c>
      <c r="H209" s="42">
        <v>37239.339999999997</v>
      </c>
      <c r="I209" s="166">
        <v>-304476.46999999997</v>
      </c>
      <c r="J209" s="42">
        <v>-267237.13</v>
      </c>
      <c r="K209" s="42">
        <v>55837.94</v>
      </c>
      <c r="L209" s="166">
        <v>-1607141.75</v>
      </c>
      <c r="M209" s="42">
        <v>-1551303.81</v>
      </c>
    </row>
    <row r="210" spans="2:13" ht="15" x14ac:dyDescent="0.25">
      <c r="B210" s="20" t="str">
        <f t="shared" si="3"/>
        <v>4159</v>
      </c>
      <c r="C210" s="40" t="s">
        <v>787</v>
      </c>
      <c r="D210" s="42">
        <v>-92295</v>
      </c>
      <c r="E210" s="42">
        <v>4275</v>
      </c>
      <c r="F210" s="166">
        <v>-92084</v>
      </c>
      <c r="G210" s="42">
        <v>-87809</v>
      </c>
      <c r="H210" s="42">
        <v>9000</v>
      </c>
      <c r="I210" s="166">
        <v>-58500</v>
      </c>
      <c r="J210" s="42">
        <v>-49500</v>
      </c>
      <c r="K210" s="42">
        <v>22150.84</v>
      </c>
      <c r="L210" s="166">
        <v>-127299.35</v>
      </c>
      <c r="M210" s="42">
        <v>-105148.51</v>
      </c>
    </row>
    <row r="211" spans="2:13" ht="15" x14ac:dyDescent="0.25">
      <c r="B211" s="20" t="str">
        <f t="shared" si="3"/>
        <v>4159</v>
      </c>
      <c r="C211" s="40" t="s">
        <v>788</v>
      </c>
      <c r="D211" s="42">
        <v>-1141150</v>
      </c>
      <c r="E211" s="42">
        <v>51050</v>
      </c>
      <c r="F211" s="166">
        <v>-3617684</v>
      </c>
      <c r="G211" s="42">
        <v>-3566634</v>
      </c>
      <c r="H211" s="42">
        <v>352267.68</v>
      </c>
      <c r="I211" s="166">
        <v>-2638097.6800000002</v>
      </c>
      <c r="J211" s="42">
        <v>-2285830</v>
      </c>
      <c r="K211" s="42">
        <v>1013282.74</v>
      </c>
      <c r="L211" s="166">
        <v>-4304199.4400000004</v>
      </c>
      <c r="M211" s="42">
        <v>-3290916.7</v>
      </c>
    </row>
    <row r="212" spans="2:13" ht="15" x14ac:dyDescent="0.25">
      <c r="B212" s="20" t="str">
        <f t="shared" si="3"/>
        <v>4159</v>
      </c>
      <c r="C212" s="40" t="s">
        <v>789</v>
      </c>
      <c r="D212" s="42">
        <v>-272985.49</v>
      </c>
      <c r="E212" s="42">
        <v>25602.58</v>
      </c>
      <c r="F212" s="166">
        <v>-1059633.3600000001</v>
      </c>
      <c r="G212" s="42">
        <v>-1034030.78</v>
      </c>
      <c r="H212" s="42">
        <v>35159.01</v>
      </c>
      <c r="I212" s="166">
        <v>-1372910.47</v>
      </c>
      <c r="J212" s="42">
        <v>-1337751.46</v>
      </c>
      <c r="K212" s="42">
        <v>4586996.41</v>
      </c>
      <c r="L212" s="166">
        <v>-8320346.6699999999</v>
      </c>
      <c r="M212" s="42">
        <v>-3733350.26</v>
      </c>
    </row>
    <row r="213" spans="2:13" ht="15" x14ac:dyDescent="0.25">
      <c r="B213" s="20" t="str">
        <f t="shared" si="3"/>
        <v>4162</v>
      </c>
      <c r="C213" s="40" t="s">
        <v>790</v>
      </c>
      <c r="D213" s="42">
        <v>0</v>
      </c>
      <c r="E213" s="42">
        <v>606152.22</v>
      </c>
      <c r="F213" s="166">
        <v>-606152.22</v>
      </c>
      <c r="G213" s="42">
        <v>0</v>
      </c>
      <c r="H213" s="41">
        <v>0</v>
      </c>
      <c r="I213" s="169">
        <v>0</v>
      </c>
      <c r="J213" s="41">
        <v>0</v>
      </c>
      <c r="K213" s="41">
        <v>0</v>
      </c>
      <c r="L213" s="169">
        <v>0</v>
      </c>
      <c r="M213" s="41">
        <v>0</v>
      </c>
    </row>
    <row r="214" spans="2:13" ht="15" x14ac:dyDescent="0.25">
      <c r="B214" s="20" t="str">
        <f t="shared" si="3"/>
        <v>4162</v>
      </c>
      <c r="C214" s="40" t="s">
        <v>791</v>
      </c>
      <c r="D214" s="42">
        <v>-2296642.5499999998</v>
      </c>
      <c r="E214" s="42">
        <v>23480.400000000001</v>
      </c>
      <c r="F214" s="166">
        <v>-2289924.4500000002</v>
      </c>
      <c r="G214" s="42">
        <v>-2266444.0499999998</v>
      </c>
      <c r="H214" s="41">
        <v>0</v>
      </c>
      <c r="I214" s="166">
        <v>-2451509.09</v>
      </c>
      <c r="J214" s="42">
        <v>-2451509.09</v>
      </c>
      <c r="K214" s="42">
        <v>27210</v>
      </c>
      <c r="L214" s="166">
        <v>-2238636.87</v>
      </c>
      <c r="M214" s="42">
        <v>-2211426.87</v>
      </c>
    </row>
    <row r="215" spans="2:13" ht="15" x14ac:dyDescent="0.25">
      <c r="B215" s="20" t="str">
        <f t="shared" si="3"/>
        <v>4162</v>
      </c>
      <c r="C215" s="40" t="s">
        <v>792</v>
      </c>
      <c r="D215" s="42">
        <v>0</v>
      </c>
      <c r="E215" s="41">
        <v>0</v>
      </c>
      <c r="F215" s="169">
        <v>0</v>
      </c>
      <c r="G215" s="41">
        <v>0</v>
      </c>
      <c r="H215" s="42">
        <v>20000</v>
      </c>
      <c r="I215" s="166">
        <v>-20000</v>
      </c>
      <c r="J215" s="42">
        <v>0</v>
      </c>
      <c r="K215" s="41">
        <v>0</v>
      </c>
      <c r="L215" s="169">
        <v>0</v>
      </c>
      <c r="M215" s="41">
        <v>0</v>
      </c>
    </row>
    <row r="216" spans="2:13" ht="15" x14ac:dyDescent="0.25">
      <c r="B216" s="20" t="str">
        <f t="shared" si="3"/>
        <v>4162</v>
      </c>
      <c r="C216" s="40" t="s">
        <v>793</v>
      </c>
      <c r="D216" s="42">
        <v>-377174.07</v>
      </c>
      <c r="E216" s="42">
        <v>1285.22</v>
      </c>
      <c r="F216" s="166">
        <v>-208282.67</v>
      </c>
      <c r="G216" s="42">
        <v>-206997.45</v>
      </c>
      <c r="H216" s="42">
        <v>14979.12</v>
      </c>
      <c r="I216" s="166">
        <v>-241442.94</v>
      </c>
      <c r="J216" s="42">
        <v>-226463.82</v>
      </c>
      <c r="K216" s="42">
        <v>109133.62</v>
      </c>
      <c r="L216" s="166">
        <v>-568371.04</v>
      </c>
      <c r="M216" s="42">
        <v>-459237.42</v>
      </c>
    </row>
    <row r="217" spans="2:13" ht="15" x14ac:dyDescent="0.25">
      <c r="B217" s="20" t="str">
        <f t="shared" si="3"/>
        <v>4162</v>
      </c>
      <c r="C217" s="40" t="s">
        <v>794</v>
      </c>
      <c r="D217" s="41">
        <v>0</v>
      </c>
      <c r="E217" s="42">
        <v>0.45</v>
      </c>
      <c r="F217" s="166">
        <v>-0.45</v>
      </c>
      <c r="G217" s="42">
        <v>0</v>
      </c>
      <c r="H217" s="41">
        <v>0</v>
      </c>
      <c r="I217" s="169">
        <v>0</v>
      </c>
      <c r="J217" s="41">
        <v>0</v>
      </c>
      <c r="K217" s="41">
        <v>0</v>
      </c>
      <c r="L217" s="169">
        <v>0</v>
      </c>
      <c r="M217" s="41">
        <v>0</v>
      </c>
    </row>
    <row r="218" spans="2:13" ht="15" x14ac:dyDescent="0.25">
      <c r="B218" s="20" t="str">
        <f t="shared" si="3"/>
        <v>4169</v>
      </c>
      <c r="C218" s="40" t="s">
        <v>795</v>
      </c>
      <c r="D218" s="42">
        <v>-1786045.49</v>
      </c>
      <c r="E218" s="42">
        <v>63100</v>
      </c>
      <c r="F218" s="166">
        <v>-985100</v>
      </c>
      <c r="G218" s="42">
        <v>-922000</v>
      </c>
      <c r="H218" s="42">
        <v>49000</v>
      </c>
      <c r="I218" s="166">
        <v>-979673.59999999998</v>
      </c>
      <c r="J218" s="42">
        <v>-930673.6</v>
      </c>
      <c r="K218" s="42">
        <v>2012</v>
      </c>
      <c r="L218" s="166">
        <v>-1024399.35</v>
      </c>
      <c r="M218" s="42">
        <v>-1022387.35</v>
      </c>
    </row>
    <row r="219" spans="2:13" ht="15" x14ac:dyDescent="0.25">
      <c r="B219" s="20" t="str">
        <f t="shared" si="3"/>
        <v>4169</v>
      </c>
      <c r="C219" s="40" t="s">
        <v>796</v>
      </c>
      <c r="D219" s="42">
        <v>-855380.46</v>
      </c>
      <c r="E219" s="41">
        <v>0</v>
      </c>
      <c r="F219" s="166">
        <v>-572764.68000000005</v>
      </c>
      <c r="G219" s="42">
        <v>-572764.68000000005</v>
      </c>
      <c r="H219" s="42">
        <v>3805.6</v>
      </c>
      <c r="I219" s="166">
        <v>-316065.51</v>
      </c>
      <c r="J219" s="42">
        <v>-312259.90999999997</v>
      </c>
      <c r="K219" s="41">
        <v>0</v>
      </c>
      <c r="L219" s="166">
        <v>-552740.18999999994</v>
      </c>
      <c r="M219" s="42">
        <v>-552740.18999999994</v>
      </c>
    </row>
    <row r="220" spans="2:13" ht="15" x14ac:dyDescent="0.25">
      <c r="B220" s="20" t="str">
        <f t="shared" si="3"/>
        <v>4169</v>
      </c>
      <c r="C220" s="40" t="s">
        <v>797</v>
      </c>
      <c r="D220" s="42">
        <v>-526287.09</v>
      </c>
      <c r="E220" s="42">
        <v>389</v>
      </c>
      <c r="F220" s="166">
        <v>-146813.16</v>
      </c>
      <c r="G220" s="42">
        <v>-146424.16</v>
      </c>
      <c r="H220" s="42">
        <v>2250</v>
      </c>
      <c r="I220" s="166">
        <v>-114057.41</v>
      </c>
      <c r="J220" s="42">
        <v>-111807.41</v>
      </c>
      <c r="K220" s="42">
        <v>93</v>
      </c>
      <c r="L220" s="166">
        <v>-214657.78</v>
      </c>
      <c r="M220" s="42">
        <v>-214564.78</v>
      </c>
    </row>
    <row r="221" spans="2:13" ht="15" x14ac:dyDescent="0.25">
      <c r="B221" s="20" t="str">
        <f t="shared" si="3"/>
        <v>4169</v>
      </c>
      <c r="C221" s="40" t="s">
        <v>798</v>
      </c>
      <c r="D221" s="42">
        <v>-3000</v>
      </c>
      <c r="E221" s="41">
        <v>0</v>
      </c>
      <c r="F221" s="169">
        <v>0</v>
      </c>
      <c r="G221" s="41">
        <v>0</v>
      </c>
      <c r="H221" s="41">
        <v>0</v>
      </c>
      <c r="I221" s="169">
        <v>0</v>
      </c>
      <c r="J221" s="41">
        <v>0</v>
      </c>
      <c r="K221" s="41">
        <v>0</v>
      </c>
      <c r="L221" s="169">
        <v>0</v>
      </c>
      <c r="M221" s="41">
        <v>0</v>
      </c>
    </row>
    <row r="222" spans="2:13" ht="15" x14ac:dyDescent="0.25">
      <c r="B222" s="20" t="str">
        <f t="shared" si="3"/>
        <v>4169</v>
      </c>
      <c r="C222" s="40" t="s">
        <v>799</v>
      </c>
      <c r="D222" s="42">
        <v>-1.08</v>
      </c>
      <c r="E222" s="42">
        <v>5.63</v>
      </c>
      <c r="F222" s="166">
        <v>-66.069999999999993</v>
      </c>
      <c r="G222" s="42">
        <v>-60.44</v>
      </c>
      <c r="H222" s="41">
        <v>0</v>
      </c>
      <c r="I222" s="166">
        <v>-28.52</v>
      </c>
      <c r="J222" s="42">
        <v>-28.52</v>
      </c>
      <c r="K222" s="41">
        <v>0</v>
      </c>
      <c r="L222" s="169">
        <v>0</v>
      </c>
      <c r="M222" s="41">
        <v>0</v>
      </c>
    </row>
    <row r="223" spans="2:13" ht="15" x14ac:dyDescent="0.25">
      <c r="B223" s="20" t="str">
        <f t="shared" si="3"/>
        <v>4169</v>
      </c>
      <c r="C223" s="40" t="s">
        <v>800</v>
      </c>
      <c r="D223" s="42">
        <v>-10350.799999999999</v>
      </c>
      <c r="E223" s="42">
        <v>613</v>
      </c>
      <c r="F223" s="166">
        <v>-14068.97</v>
      </c>
      <c r="G223" s="42">
        <v>-13455.97</v>
      </c>
      <c r="H223" s="42">
        <v>2300</v>
      </c>
      <c r="I223" s="166">
        <v>-22847.7</v>
      </c>
      <c r="J223" s="42">
        <v>-20547.7</v>
      </c>
      <c r="K223" s="42">
        <v>2300</v>
      </c>
      <c r="L223" s="166">
        <v>-7783.27</v>
      </c>
      <c r="M223" s="42">
        <v>-5483.27</v>
      </c>
    </row>
    <row r="224" spans="2:13" ht="15" x14ac:dyDescent="0.25">
      <c r="B224" s="20" t="str">
        <f t="shared" si="3"/>
        <v>4169</v>
      </c>
      <c r="C224" s="40" t="s">
        <v>801</v>
      </c>
      <c r="D224" s="42">
        <v>-20456.28</v>
      </c>
      <c r="E224" s="41">
        <v>0</v>
      </c>
      <c r="F224" s="166">
        <v>-919</v>
      </c>
      <c r="G224" s="42">
        <v>-919</v>
      </c>
      <c r="H224" s="41">
        <v>0</v>
      </c>
      <c r="I224" s="166">
        <v>-8.9</v>
      </c>
      <c r="J224" s="42">
        <v>-8.9</v>
      </c>
      <c r="K224" s="41">
        <v>0</v>
      </c>
      <c r="L224" s="166">
        <v>-1105.9000000000001</v>
      </c>
      <c r="M224" s="42">
        <v>-1105.9000000000001</v>
      </c>
    </row>
    <row r="225" spans="2:13" ht="15" x14ac:dyDescent="0.25">
      <c r="B225" s="20" t="str">
        <f t="shared" si="3"/>
        <v>4169</v>
      </c>
      <c r="C225" s="40" t="s">
        <v>802</v>
      </c>
      <c r="D225" s="41">
        <v>0</v>
      </c>
      <c r="E225" s="42">
        <v>22046.74</v>
      </c>
      <c r="F225" s="166">
        <v>-22046.74</v>
      </c>
      <c r="G225" s="42">
        <v>0</v>
      </c>
      <c r="H225" s="41">
        <v>0</v>
      </c>
      <c r="I225" s="169">
        <v>0</v>
      </c>
      <c r="J225" s="41">
        <v>0</v>
      </c>
      <c r="K225" s="41">
        <v>0</v>
      </c>
      <c r="L225" s="169">
        <v>0</v>
      </c>
      <c r="M225" s="41">
        <v>0</v>
      </c>
    </row>
    <row r="226" spans="2:13" ht="15" x14ac:dyDescent="0.25">
      <c r="B226" s="20" t="str">
        <f t="shared" si="3"/>
        <v>4213</v>
      </c>
      <c r="C226" s="40" t="s">
        <v>803</v>
      </c>
      <c r="D226" s="42">
        <v>-210000</v>
      </c>
      <c r="E226" s="41">
        <v>0</v>
      </c>
      <c r="F226" s="169">
        <v>0</v>
      </c>
      <c r="G226" s="41">
        <v>0</v>
      </c>
      <c r="H226" s="41">
        <v>0</v>
      </c>
      <c r="I226" s="169">
        <v>0</v>
      </c>
      <c r="J226" s="41">
        <v>0</v>
      </c>
      <c r="K226" s="41">
        <v>0</v>
      </c>
      <c r="L226" s="169">
        <v>0</v>
      </c>
      <c r="M226" s="41">
        <v>0</v>
      </c>
    </row>
    <row r="227" spans="2:13" ht="15" x14ac:dyDescent="0.25">
      <c r="B227" s="20" t="str">
        <f t="shared" si="3"/>
        <v>4221</v>
      </c>
      <c r="C227" s="40" t="s">
        <v>804</v>
      </c>
      <c r="D227" s="42">
        <v>-892210385.23000002</v>
      </c>
      <c r="E227" s="42">
        <v>96892175.409999996</v>
      </c>
      <c r="F227" s="166">
        <v>-1036926625.87</v>
      </c>
      <c r="G227" s="42">
        <v>-940034450.46000004</v>
      </c>
      <c r="H227" s="42">
        <v>89136288.349999994</v>
      </c>
      <c r="I227" s="166">
        <v>-1167975217.4100001</v>
      </c>
      <c r="J227" s="42">
        <v>-1078838929.0599999</v>
      </c>
      <c r="K227" s="41">
        <v>0</v>
      </c>
      <c r="L227" s="166">
        <v>-1131233507</v>
      </c>
      <c r="M227" s="42">
        <v>-1131233507</v>
      </c>
    </row>
    <row r="228" spans="2:13" ht="15" x14ac:dyDescent="0.25">
      <c r="B228" s="20" t="str">
        <f t="shared" si="3"/>
        <v>4221</v>
      </c>
      <c r="C228" s="40" t="s">
        <v>805</v>
      </c>
      <c r="D228" s="42">
        <v>-41755082.780000001</v>
      </c>
      <c r="E228" s="42">
        <v>8026927.1799999997</v>
      </c>
      <c r="F228" s="166">
        <v>-56110378.299999997</v>
      </c>
      <c r="G228" s="42">
        <v>-48083451.119999997</v>
      </c>
      <c r="H228" s="42">
        <v>2417059.46</v>
      </c>
      <c r="I228" s="166">
        <v>-59084966.619999997</v>
      </c>
      <c r="J228" s="42">
        <v>-56667907.159999996</v>
      </c>
      <c r="K228" s="41">
        <v>0</v>
      </c>
      <c r="L228" s="166">
        <v>-52073800</v>
      </c>
      <c r="M228" s="42">
        <v>-52073800</v>
      </c>
    </row>
    <row r="229" spans="2:13" ht="15" x14ac:dyDescent="0.25">
      <c r="B229" s="20" t="str">
        <f t="shared" si="3"/>
        <v>4221</v>
      </c>
      <c r="C229" s="40" t="s">
        <v>806</v>
      </c>
      <c r="D229" s="42">
        <v>-149754730.09</v>
      </c>
      <c r="E229" s="42">
        <v>9242669.2200000007</v>
      </c>
      <c r="F229" s="166">
        <v>-274393818.13999999</v>
      </c>
      <c r="G229" s="42">
        <v>-265151148.91999999</v>
      </c>
      <c r="H229" s="42">
        <v>12976690.939999999</v>
      </c>
      <c r="I229" s="166">
        <v>-229412432.13999999</v>
      </c>
      <c r="J229" s="42">
        <v>-216435741.19999999</v>
      </c>
      <c r="K229" s="41">
        <v>0</v>
      </c>
      <c r="L229" s="166">
        <v>-182326645</v>
      </c>
      <c r="M229" s="42">
        <v>-182326645</v>
      </c>
    </row>
    <row r="230" spans="2:13" ht="15" x14ac:dyDescent="0.25">
      <c r="B230" s="20" t="str">
        <f t="shared" si="3"/>
        <v>4221</v>
      </c>
      <c r="C230" s="40" t="s">
        <v>807</v>
      </c>
      <c r="D230" s="42">
        <v>-2992385.71</v>
      </c>
      <c r="E230" s="42">
        <v>66623</v>
      </c>
      <c r="F230" s="166">
        <v>-3199028.04</v>
      </c>
      <c r="G230" s="42">
        <v>-3132405.04</v>
      </c>
      <c r="H230" s="42">
        <v>486721.57</v>
      </c>
      <c r="I230" s="166">
        <v>-4253172.8899999997</v>
      </c>
      <c r="J230" s="42">
        <v>-3766451.32</v>
      </c>
      <c r="K230" s="41">
        <v>0</v>
      </c>
      <c r="L230" s="166">
        <v>-3979282</v>
      </c>
      <c r="M230" s="42">
        <v>-3979282</v>
      </c>
    </row>
    <row r="231" spans="2:13" ht="15" x14ac:dyDescent="0.25">
      <c r="B231" s="20" t="str">
        <f t="shared" si="3"/>
        <v>4221</v>
      </c>
      <c r="C231" s="40" t="s">
        <v>808</v>
      </c>
      <c r="D231" s="41">
        <v>0</v>
      </c>
      <c r="E231" s="41">
        <v>0</v>
      </c>
      <c r="F231" s="169">
        <v>0</v>
      </c>
      <c r="G231" s="41">
        <v>0</v>
      </c>
      <c r="H231" s="41">
        <v>0</v>
      </c>
      <c r="I231" s="166">
        <v>-26559842.539999999</v>
      </c>
      <c r="J231" s="42">
        <v>-26559842.539999999</v>
      </c>
      <c r="K231" s="41">
        <v>0</v>
      </c>
      <c r="L231" s="166">
        <v>-3960850</v>
      </c>
      <c r="M231" s="42">
        <v>-3960850</v>
      </c>
    </row>
    <row r="232" spans="2:13" ht="15" x14ac:dyDescent="0.25">
      <c r="B232" s="20" t="str">
        <f t="shared" si="3"/>
        <v>4221</v>
      </c>
      <c r="C232" s="40" t="s">
        <v>809</v>
      </c>
      <c r="D232" s="41">
        <v>0</v>
      </c>
      <c r="E232" s="41">
        <v>0</v>
      </c>
      <c r="F232" s="169">
        <v>0</v>
      </c>
      <c r="G232" s="41">
        <v>0</v>
      </c>
      <c r="H232" s="41">
        <v>0</v>
      </c>
      <c r="I232" s="166">
        <v>-7019615.6500000004</v>
      </c>
      <c r="J232" s="42">
        <v>-7019615.6500000004</v>
      </c>
      <c r="K232" s="41">
        <v>0</v>
      </c>
      <c r="L232" s="166">
        <v>-500000</v>
      </c>
      <c r="M232" s="42">
        <v>-500000</v>
      </c>
    </row>
    <row r="233" spans="2:13" ht="15" x14ac:dyDescent="0.25">
      <c r="B233" s="20" t="str">
        <f t="shared" si="3"/>
        <v>4221</v>
      </c>
      <c r="C233" s="40" t="s">
        <v>810</v>
      </c>
      <c r="D233" s="42">
        <v>-69794696.75</v>
      </c>
      <c r="E233" s="42">
        <v>139603.24</v>
      </c>
      <c r="F233" s="166">
        <v>-62740493.579999998</v>
      </c>
      <c r="G233" s="42">
        <v>-62600890.340000004</v>
      </c>
      <c r="H233" s="42">
        <v>3854723.55</v>
      </c>
      <c r="I233" s="166">
        <v>-73012937.359999999</v>
      </c>
      <c r="J233" s="42">
        <v>-69158213.810000002</v>
      </c>
      <c r="K233" s="41">
        <v>0</v>
      </c>
      <c r="L233" s="166">
        <v>-85952071</v>
      </c>
      <c r="M233" s="42">
        <v>-85952071</v>
      </c>
    </row>
    <row r="234" spans="2:13" ht="15" x14ac:dyDescent="0.25">
      <c r="B234" s="20" t="str">
        <f t="shared" si="3"/>
        <v>4223</v>
      </c>
      <c r="C234" s="40" t="s">
        <v>811</v>
      </c>
      <c r="D234" s="42">
        <v>-1792279.92</v>
      </c>
      <c r="E234" s="41">
        <v>0</v>
      </c>
      <c r="F234" s="166">
        <v>-1772371.3</v>
      </c>
      <c r="G234" s="42">
        <v>-1772371.3</v>
      </c>
      <c r="H234" s="41">
        <v>0</v>
      </c>
      <c r="I234" s="166">
        <v>-503440</v>
      </c>
      <c r="J234" s="42">
        <v>-503440</v>
      </c>
      <c r="K234" s="41">
        <v>0</v>
      </c>
      <c r="L234" s="169">
        <v>0</v>
      </c>
      <c r="M234" s="41">
        <v>0</v>
      </c>
    </row>
    <row r="235" spans="2:13" ht="15" x14ac:dyDescent="0.25">
      <c r="B235" s="20" t="str">
        <f t="shared" si="3"/>
        <v>4223</v>
      </c>
      <c r="C235" s="40" t="s">
        <v>812</v>
      </c>
      <c r="D235" s="41">
        <v>0</v>
      </c>
      <c r="E235" s="41">
        <v>0</v>
      </c>
      <c r="F235" s="169">
        <v>0</v>
      </c>
      <c r="G235" s="41">
        <v>0</v>
      </c>
      <c r="H235" s="41">
        <v>0</v>
      </c>
      <c r="I235" s="166">
        <v>-6949622.96</v>
      </c>
      <c r="J235" s="42">
        <v>-6949622.96</v>
      </c>
      <c r="K235" s="41">
        <v>0</v>
      </c>
      <c r="L235" s="169">
        <v>0</v>
      </c>
      <c r="M235" s="41">
        <v>0</v>
      </c>
    </row>
    <row r="236" spans="2:13" ht="15" x14ac:dyDescent="0.25">
      <c r="B236" s="20" t="str">
        <f t="shared" si="3"/>
        <v>4393</v>
      </c>
      <c r="C236" s="40" t="s">
        <v>813</v>
      </c>
      <c r="D236" s="42">
        <v>0</v>
      </c>
      <c r="E236" s="42">
        <v>744.25</v>
      </c>
      <c r="F236" s="166">
        <v>-8853.2099999999991</v>
      </c>
      <c r="G236" s="42">
        <v>-8108.96</v>
      </c>
      <c r="H236" s="42">
        <v>1314079.71</v>
      </c>
      <c r="I236" s="166">
        <v>-1507210.51</v>
      </c>
      <c r="J236" s="42">
        <v>-193130.8</v>
      </c>
      <c r="K236" s="42">
        <v>2937628.08</v>
      </c>
      <c r="L236" s="166">
        <v>-3196801.48</v>
      </c>
      <c r="M236" s="42">
        <v>-259173.4</v>
      </c>
    </row>
    <row r="237" spans="2:13" ht="15" x14ac:dyDescent="0.25">
      <c r="B237" s="20" t="str">
        <f t="shared" si="3"/>
        <v>4393</v>
      </c>
      <c r="C237" s="40" t="s">
        <v>814</v>
      </c>
      <c r="D237" s="42">
        <v>0</v>
      </c>
      <c r="E237" s="42">
        <v>338886.12</v>
      </c>
      <c r="F237" s="166">
        <v>-338886.12</v>
      </c>
      <c r="G237" s="42">
        <v>0</v>
      </c>
      <c r="H237" s="41">
        <v>0</v>
      </c>
      <c r="I237" s="169">
        <v>0</v>
      </c>
      <c r="J237" s="41">
        <v>0</v>
      </c>
      <c r="K237" s="41">
        <v>0</v>
      </c>
      <c r="L237" s="169">
        <v>0</v>
      </c>
      <c r="M237" s="41">
        <v>0</v>
      </c>
    </row>
    <row r="238" spans="2:13" ht="15" x14ac:dyDescent="0.25">
      <c r="B238" s="20" t="str">
        <f t="shared" si="3"/>
        <v>4399</v>
      </c>
      <c r="C238" s="40" t="s">
        <v>815</v>
      </c>
      <c r="D238" s="41">
        <v>0</v>
      </c>
      <c r="E238" s="42">
        <v>832200.59</v>
      </c>
      <c r="F238" s="166">
        <v>-1664401.18</v>
      </c>
      <c r="G238" s="42">
        <v>-832200.59</v>
      </c>
      <c r="H238" s="41">
        <v>0</v>
      </c>
      <c r="I238" s="169">
        <v>0</v>
      </c>
      <c r="J238" s="41">
        <v>0</v>
      </c>
      <c r="K238" s="41">
        <v>0</v>
      </c>
      <c r="L238" s="166">
        <v>-3379810</v>
      </c>
      <c r="M238" s="42">
        <v>-3379810</v>
      </c>
    </row>
    <row r="239" spans="2:13" ht="15" x14ac:dyDescent="0.25">
      <c r="B239" s="20" t="str">
        <f t="shared" si="3"/>
        <v>4399</v>
      </c>
      <c r="C239" s="40" t="s">
        <v>816</v>
      </c>
      <c r="D239" s="41">
        <v>0</v>
      </c>
      <c r="E239" s="41">
        <v>0</v>
      </c>
      <c r="F239" s="169">
        <v>0</v>
      </c>
      <c r="G239" s="41">
        <v>0</v>
      </c>
      <c r="H239" s="42">
        <v>49021.86</v>
      </c>
      <c r="I239" s="166">
        <v>-49021.86</v>
      </c>
      <c r="J239" s="42">
        <v>0</v>
      </c>
      <c r="K239" s="41">
        <v>0</v>
      </c>
      <c r="L239" s="169">
        <v>0</v>
      </c>
      <c r="M239" s="41">
        <v>0</v>
      </c>
    </row>
    <row r="240" spans="2:13" ht="15" x14ac:dyDescent="0.25">
      <c r="B240" s="20" t="str">
        <f t="shared" si="3"/>
        <v>4399</v>
      </c>
      <c r="C240" s="40" t="s">
        <v>817</v>
      </c>
      <c r="D240" s="41">
        <v>0</v>
      </c>
      <c r="E240" s="41">
        <v>0</v>
      </c>
      <c r="F240" s="169">
        <v>0</v>
      </c>
      <c r="G240" s="41">
        <v>0</v>
      </c>
      <c r="H240" s="42">
        <v>219027.11</v>
      </c>
      <c r="I240" s="166">
        <v>-219027.11</v>
      </c>
      <c r="J240" s="42">
        <v>0</v>
      </c>
      <c r="K240" s="42">
        <v>1566315.08</v>
      </c>
      <c r="L240" s="166">
        <v>-1593068.5</v>
      </c>
      <c r="M240" s="42">
        <v>-26753.42</v>
      </c>
    </row>
    <row r="241" spans="2:13" ht="15" x14ac:dyDescent="0.25">
      <c r="B241" s="20" t="str">
        <f t="shared" si="3"/>
        <v>5111</v>
      </c>
      <c r="C241" s="40" t="s">
        <v>818</v>
      </c>
      <c r="D241" s="42">
        <v>242435868.80000001</v>
      </c>
      <c r="E241" s="42">
        <v>262875543.61000001</v>
      </c>
      <c r="F241" s="166">
        <v>-200326.33</v>
      </c>
      <c r="G241" s="42">
        <v>262675217.28</v>
      </c>
      <c r="H241" s="42">
        <v>277645484.95999998</v>
      </c>
      <c r="I241" s="166">
        <v>-260784.73</v>
      </c>
      <c r="J241" s="42">
        <v>277384700.23000002</v>
      </c>
      <c r="K241" s="42">
        <v>295045389.17000002</v>
      </c>
      <c r="L241" s="166">
        <v>-40038.480000000003</v>
      </c>
      <c r="M241" s="42">
        <v>295005350.69</v>
      </c>
    </row>
    <row r="242" spans="2:13" ht="15" x14ac:dyDescent="0.25">
      <c r="B242" s="20" t="str">
        <f t="shared" si="3"/>
        <v>5112</v>
      </c>
      <c r="C242" s="40" t="s">
        <v>819</v>
      </c>
      <c r="D242" s="42">
        <v>2081192.62</v>
      </c>
      <c r="E242" s="42">
        <v>3613746.72</v>
      </c>
      <c r="F242" s="166">
        <v>-527412.13</v>
      </c>
      <c r="G242" s="42">
        <v>3086334.59</v>
      </c>
      <c r="H242" s="42">
        <v>5718705.2000000002</v>
      </c>
      <c r="I242" s="166">
        <v>-56774.35</v>
      </c>
      <c r="J242" s="42">
        <v>5661930.8499999996</v>
      </c>
      <c r="K242" s="42">
        <v>5594242.1699999999</v>
      </c>
      <c r="L242" s="166">
        <v>-114273.58</v>
      </c>
      <c r="M242" s="42">
        <v>5479968.5899999999</v>
      </c>
    </row>
    <row r="243" spans="2:13" ht="15" x14ac:dyDescent="0.25">
      <c r="B243" s="20" t="str">
        <f t="shared" si="3"/>
        <v>5112</v>
      </c>
      <c r="C243" s="40" t="s">
        <v>1236</v>
      </c>
      <c r="D243" s="41">
        <v>0</v>
      </c>
      <c r="E243" s="41">
        <v>0</v>
      </c>
      <c r="F243" s="169">
        <v>0</v>
      </c>
      <c r="G243" s="41">
        <v>0</v>
      </c>
      <c r="H243" s="41">
        <v>0</v>
      </c>
      <c r="I243" s="169">
        <v>0</v>
      </c>
      <c r="J243" s="41">
        <v>0</v>
      </c>
      <c r="K243" s="42">
        <v>115092.24</v>
      </c>
      <c r="L243" s="169">
        <v>0</v>
      </c>
      <c r="M243" s="42">
        <v>115092.24</v>
      </c>
    </row>
    <row r="244" spans="2:13" ht="15" x14ac:dyDescent="0.25">
      <c r="B244" s="20" t="str">
        <f t="shared" si="3"/>
        <v>5112</v>
      </c>
      <c r="C244" s="40" t="s">
        <v>820</v>
      </c>
      <c r="D244" s="42">
        <v>8639929.9000000004</v>
      </c>
      <c r="E244" s="42">
        <v>12975919.1</v>
      </c>
      <c r="F244" s="166">
        <v>-6673.81</v>
      </c>
      <c r="G244" s="42">
        <v>12969245.289999999</v>
      </c>
      <c r="H244" s="42">
        <v>17698327.489999998</v>
      </c>
      <c r="I244" s="166">
        <v>-115838.45</v>
      </c>
      <c r="J244" s="42">
        <v>17582489.039999999</v>
      </c>
      <c r="K244" s="42">
        <v>19920609.09</v>
      </c>
      <c r="L244" s="166">
        <v>-19820.41</v>
      </c>
      <c r="M244" s="42">
        <v>19900788.68</v>
      </c>
    </row>
    <row r="245" spans="2:13" ht="15" x14ac:dyDescent="0.25">
      <c r="B245" s="20" t="str">
        <f t="shared" si="3"/>
        <v>5113</v>
      </c>
      <c r="C245" s="40" t="s">
        <v>821</v>
      </c>
      <c r="D245" s="42">
        <v>787480.84</v>
      </c>
      <c r="E245" s="42">
        <v>816912.8</v>
      </c>
      <c r="F245" s="166">
        <v>-144.16</v>
      </c>
      <c r="G245" s="42">
        <v>816768.64</v>
      </c>
      <c r="H245" s="42">
        <v>837445.6</v>
      </c>
      <c r="I245" s="166">
        <v>-268.75</v>
      </c>
      <c r="J245" s="42">
        <v>837176.85</v>
      </c>
      <c r="K245" s="42">
        <v>858607.43</v>
      </c>
      <c r="L245" s="166">
        <v>-12.5</v>
      </c>
      <c r="M245" s="42">
        <v>858594.93</v>
      </c>
    </row>
    <row r="246" spans="2:13" ht="15" x14ac:dyDescent="0.25">
      <c r="B246" s="20" t="str">
        <f t="shared" si="3"/>
        <v>5113</v>
      </c>
      <c r="C246" s="40" t="s">
        <v>822</v>
      </c>
      <c r="D246" s="42">
        <v>18187836.649999999</v>
      </c>
      <c r="E246" s="42">
        <v>20479100.739999998</v>
      </c>
      <c r="F246" s="166">
        <v>-20825.740000000002</v>
      </c>
      <c r="G246" s="42">
        <v>20458275</v>
      </c>
      <c r="H246" s="42">
        <v>33817042.880000003</v>
      </c>
      <c r="I246" s="166">
        <v>-11082291.57</v>
      </c>
      <c r="J246" s="42">
        <v>22734751.309999999</v>
      </c>
      <c r="K246" s="42">
        <v>24084989.210000001</v>
      </c>
      <c r="L246" s="166">
        <v>-30305.19</v>
      </c>
      <c r="M246" s="42">
        <v>24054684.02</v>
      </c>
    </row>
    <row r="247" spans="2:13" ht="15" x14ac:dyDescent="0.25">
      <c r="B247" s="20" t="str">
        <f t="shared" si="3"/>
        <v>5113</v>
      </c>
      <c r="C247" s="40" t="s">
        <v>823</v>
      </c>
      <c r="D247" s="42">
        <v>81815536.5</v>
      </c>
      <c r="E247" s="42">
        <v>95163317.849999994</v>
      </c>
      <c r="F247" s="166">
        <v>-105961.88</v>
      </c>
      <c r="G247" s="42">
        <v>95057355.969999999</v>
      </c>
      <c r="H247" s="42">
        <v>102631942.83</v>
      </c>
      <c r="I247" s="166">
        <v>-74914.66</v>
      </c>
      <c r="J247" s="42">
        <v>102557028.17</v>
      </c>
      <c r="K247" s="42">
        <v>108711105.81999999</v>
      </c>
      <c r="L247" s="166">
        <v>-267207.99</v>
      </c>
      <c r="M247" s="42">
        <v>108443897.83</v>
      </c>
    </row>
    <row r="248" spans="2:13" ht="15" x14ac:dyDescent="0.25">
      <c r="B248" s="20" t="str">
        <f t="shared" si="3"/>
        <v>5113</v>
      </c>
      <c r="C248" s="40" t="s">
        <v>824</v>
      </c>
      <c r="D248" s="42">
        <v>2475973.62</v>
      </c>
      <c r="E248" s="42">
        <v>2399220.19</v>
      </c>
      <c r="F248" s="166">
        <v>-8631.67</v>
      </c>
      <c r="G248" s="42">
        <v>2390588.52</v>
      </c>
      <c r="H248" s="42">
        <v>2962734.2</v>
      </c>
      <c r="I248" s="166">
        <v>-61705.34</v>
      </c>
      <c r="J248" s="42">
        <v>2901028.86</v>
      </c>
      <c r="K248" s="42">
        <v>2550664.42</v>
      </c>
      <c r="L248" s="169">
        <v>0</v>
      </c>
      <c r="M248" s="42">
        <v>2550664.42</v>
      </c>
    </row>
    <row r="249" spans="2:13" ht="15" x14ac:dyDescent="0.25">
      <c r="B249" s="20" t="str">
        <f t="shared" si="3"/>
        <v>5113</v>
      </c>
      <c r="C249" s="40" t="s">
        <v>825</v>
      </c>
      <c r="D249" s="42">
        <v>58878521.93</v>
      </c>
      <c r="E249" s="42">
        <v>61072908.880000003</v>
      </c>
      <c r="F249" s="166">
        <v>-36417.769999999997</v>
      </c>
      <c r="G249" s="42">
        <v>61036491.109999999</v>
      </c>
      <c r="H249" s="42">
        <v>62546198.659999996</v>
      </c>
      <c r="I249" s="166">
        <v>-61639.67</v>
      </c>
      <c r="J249" s="42">
        <v>62484558.990000002</v>
      </c>
      <c r="K249" s="42">
        <v>64009693.600000001</v>
      </c>
      <c r="L249" s="166">
        <v>-9202.86</v>
      </c>
      <c r="M249" s="42">
        <v>64000490.740000002</v>
      </c>
    </row>
    <row r="250" spans="2:13" ht="15" x14ac:dyDescent="0.25">
      <c r="B250" s="20" t="str">
        <f t="shared" si="3"/>
        <v>5113</v>
      </c>
      <c r="C250" s="40" t="s">
        <v>826</v>
      </c>
      <c r="D250" s="42">
        <v>178720801.46000001</v>
      </c>
      <c r="E250" s="42">
        <v>153756549.84</v>
      </c>
      <c r="F250" s="166">
        <v>-74592.289999999994</v>
      </c>
      <c r="G250" s="42">
        <v>153681957.55000001</v>
      </c>
      <c r="H250" s="42">
        <v>205377916.81999999</v>
      </c>
      <c r="I250" s="166">
        <v>-178276.61</v>
      </c>
      <c r="J250" s="42">
        <v>205199640.21000001</v>
      </c>
      <c r="K250" s="42">
        <v>211411045.05000001</v>
      </c>
      <c r="L250" s="166">
        <v>-21754.13</v>
      </c>
      <c r="M250" s="42">
        <v>211389290.91999999</v>
      </c>
    </row>
    <row r="251" spans="2:13" ht="15" x14ac:dyDescent="0.25">
      <c r="B251" s="20" t="str">
        <f t="shared" si="3"/>
        <v>5114</v>
      </c>
      <c r="C251" s="40" t="s">
        <v>827</v>
      </c>
      <c r="D251" s="42">
        <v>16357573.880000001</v>
      </c>
      <c r="E251" s="42">
        <v>17997548.27</v>
      </c>
      <c r="F251" s="166">
        <v>-14021.83</v>
      </c>
      <c r="G251" s="42">
        <v>17983526.440000001</v>
      </c>
      <c r="H251" s="42">
        <v>19024717.559999999</v>
      </c>
      <c r="I251" s="166">
        <v>-19157.96</v>
      </c>
      <c r="J251" s="42">
        <v>19005559.600000001</v>
      </c>
      <c r="K251" s="42">
        <v>20328218.710000001</v>
      </c>
      <c r="L251" s="166">
        <v>-2479.89</v>
      </c>
      <c r="M251" s="42">
        <v>20325738.82</v>
      </c>
    </row>
    <row r="252" spans="2:13" ht="15" x14ac:dyDescent="0.25">
      <c r="B252" s="20" t="str">
        <f t="shared" si="3"/>
        <v>5114</v>
      </c>
      <c r="C252" s="40" t="s">
        <v>828</v>
      </c>
      <c r="D252" s="42">
        <v>45515423.350000001</v>
      </c>
      <c r="E252" s="42">
        <v>51117832</v>
      </c>
      <c r="F252" s="166">
        <v>-54430.54</v>
      </c>
      <c r="G252" s="42">
        <v>51063401.460000001</v>
      </c>
      <c r="H252" s="42">
        <v>56422200.140000001</v>
      </c>
      <c r="I252" s="166">
        <v>-60203.96</v>
      </c>
      <c r="J252" s="42">
        <v>56361996.18</v>
      </c>
      <c r="K252" s="42">
        <v>62686056.939999998</v>
      </c>
      <c r="L252" s="166">
        <v>-6000.89</v>
      </c>
      <c r="M252" s="42">
        <v>62680056.049999997</v>
      </c>
    </row>
    <row r="253" spans="2:13" ht="15" x14ac:dyDescent="0.25">
      <c r="B253" s="20" t="str">
        <f t="shared" si="3"/>
        <v>5114</v>
      </c>
      <c r="C253" s="40" t="s">
        <v>829</v>
      </c>
      <c r="D253" s="42">
        <v>788618.98</v>
      </c>
      <c r="E253" s="42">
        <v>709799.56</v>
      </c>
      <c r="F253" s="169">
        <v>0</v>
      </c>
      <c r="G253" s="42">
        <v>709799.56</v>
      </c>
      <c r="H253" s="42">
        <v>746331.16</v>
      </c>
      <c r="I253" s="169">
        <v>0</v>
      </c>
      <c r="J253" s="42">
        <v>746331.16</v>
      </c>
      <c r="K253" s="42">
        <v>715839.4</v>
      </c>
      <c r="L253" s="169">
        <v>0</v>
      </c>
      <c r="M253" s="42">
        <v>715839.4</v>
      </c>
    </row>
    <row r="254" spans="2:13" ht="15" x14ac:dyDescent="0.25">
      <c r="B254" s="20" t="str">
        <f t="shared" si="3"/>
        <v>5114</v>
      </c>
      <c r="C254" s="40" t="s">
        <v>830</v>
      </c>
      <c r="D254" s="42">
        <v>927495.41</v>
      </c>
      <c r="E254" s="42">
        <v>1068661.6399999999</v>
      </c>
      <c r="F254" s="166">
        <v>-11972</v>
      </c>
      <c r="G254" s="42">
        <v>1056689.6399999999</v>
      </c>
      <c r="H254" s="42">
        <v>1114076.33</v>
      </c>
      <c r="I254" s="166">
        <v>-26706.39</v>
      </c>
      <c r="J254" s="42">
        <v>1087369.94</v>
      </c>
      <c r="K254" s="42">
        <v>1258464.9099999999</v>
      </c>
      <c r="L254" s="166">
        <v>-26938.16</v>
      </c>
      <c r="M254" s="42">
        <v>1231526.75</v>
      </c>
    </row>
    <row r="255" spans="2:13" ht="15" x14ac:dyDescent="0.25">
      <c r="B255" s="20" t="str">
        <f t="shared" si="3"/>
        <v>5115</v>
      </c>
      <c r="C255" s="40" t="s">
        <v>831</v>
      </c>
      <c r="D255" s="42">
        <v>3793635.93</v>
      </c>
      <c r="E255" s="42">
        <v>5153310.17</v>
      </c>
      <c r="F255" s="169">
        <v>0</v>
      </c>
      <c r="G255" s="42">
        <v>5153310.17</v>
      </c>
      <c r="H255" s="42">
        <v>4949137.78</v>
      </c>
      <c r="I255" s="169">
        <v>0</v>
      </c>
      <c r="J255" s="42">
        <v>4949137.78</v>
      </c>
      <c r="K255" s="42">
        <v>5000283.3</v>
      </c>
      <c r="L255" s="169">
        <v>0</v>
      </c>
      <c r="M255" s="42">
        <v>5000283.3</v>
      </c>
    </row>
    <row r="256" spans="2:13" ht="15" x14ac:dyDescent="0.25">
      <c r="B256" s="20" t="str">
        <f t="shared" si="3"/>
        <v>5115</v>
      </c>
      <c r="C256" s="40" t="s">
        <v>832</v>
      </c>
      <c r="D256" s="42">
        <v>31103652.02</v>
      </c>
      <c r="E256" s="42">
        <v>92160939.349999994</v>
      </c>
      <c r="F256" s="166">
        <v>-215498.08</v>
      </c>
      <c r="G256" s="42">
        <v>91945441.269999996</v>
      </c>
      <c r="H256" s="42">
        <v>84658435.409999996</v>
      </c>
      <c r="I256" s="166">
        <v>-28373.03</v>
      </c>
      <c r="J256" s="42">
        <v>84630062.379999995</v>
      </c>
      <c r="K256" s="42">
        <v>151904964.97999999</v>
      </c>
      <c r="L256" s="166">
        <v>-926631.11</v>
      </c>
      <c r="M256" s="42">
        <v>150978333.87</v>
      </c>
    </row>
    <row r="257" spans="2:13" ht="15" x14ac:dyDescent="0.25">
      <c r="B257" s="20" t="str">
        <f t="shared" si="3"/>
        <v>5115</v>
      </c>
      <c r="C257" s="40" t="s">
        <v>833</v>
      </c>
      <c r="D257" s="42">
        <v>102880831.01000001</v>
      </c>
      <c r="E257" s="42">
        <v>127115814.09</v>
      </c>
      <c r="F257" s="166">
        <v>-74044.759999999995</v>
      </c>
      <c r="G257" s="42">
        <v>127041769.33</v>
      </c>
      <c r="H257" s="42">
        <v>157582741.84999999</v>
      </c>
      <c r="I257" s="166">
        <v>-138226.4</v>
      </c>
      <c r="J257" s="42">
        <v>157444515.44999999</v>
      </c>
      <c r="K257" s="42">
        <v>172281799.53999999</v>
      </c>
      <c r="L257" s="166">
        <v>-24750.41</v>
      </c>
      <c r="M257" s="42">
        <v>172257049.13</v>
      </c>
    </row>
    <row r="258" spans="2:13" ht="15" x14ac:dyDescent="0.25">
      <c r="B258" s="20" t="str">
        <f t="shared" si="3"/>
        <v>5115</v>
      </c>
      <c r="C258" s="40" t="s">
        <v>834</v>
      </c>
      <c r="D258" s="42">
        <v>73434288.319999993</v>
      </c>
      <c r="E258" s="42">
        <v>114805681.72</v>
      </c>
      <c r="F258" s="166">
        <v>-106549.56</v>
      </c>
      <c r="G258" s="42">
        <v>114699132.16</v>
      </c>
      <c r="H258" s="42">
        <v>119459487.95999999</v>
      </c>
      <c r="I258" s="166">
        <v>-117640.7</v>
      </c>
      <c r="J258" s="42">
        <v>119341847.26000001</v>
      </c>
      <c r="K258" s="42">
        <v>125194310.48</v>
      </c>
      <c r="L258" s="166">
        <v>-21179.75</v>
      </c>
      <c r="M258" s="42">
        <v>125173130.73</v>
      </c>
    </row>
    <row r="259" spans="2:13" ht="15" x14ac:dyDescent="0.25">
      <c r="B259" s="20" t="str">
        <f t="shared" si="3"/>
        <v>5115</v>
      </c>
      <c r="C259" s="40" t="s">
        <v>835</v>
      </c>
      <c r="D259" s="42">
        <v>4862322</v>
      </c>
      <c r="E259" s="42">
        <v>5318567.5</v>
      </c>
      <c r="F259" s="166">
        <v>-450</v>
      </c>
      <c r="G259" s="42">
        <v>5318117.5</v>
      </c>
      <c r="H259" s="42">
        <v>5505050.5</v>
      </c>
      <c r="I259" s="166">
        <v>-5171.5</v>
      </c>
      <c r="J259" s="42">
        <v>5499879</v>
      </c>
      <c r="K259" s="42">
        <v>5575829.5</v>
      </c>
      <c r="L259" s="169">
        <v>0</v>
      </c>
      <c r="M259" s="42">
        <v>5575829.5</v>
      </c>
    </row>
    <row r="260" spans="2:13" ht="15" x14ac:dyDescent="0.25">
      <c r="B260" s="20" t="str">
        <f t="shared" ref="B260:B323" si="4">MID(C260,3,4)</f>
        <v>5116</v>
      </c>
      <c r="C260" s="40" t="s">
        <v>836</v>
      </c>
      <c r="D260" s="42">
        <v>16507579.6</v>
      </c>
      <c r="E260" s="42">
        <v>19644209.199999999</v>
      </c>
      <c r="F260" s="169">
        <v>0</v>
      </c>
      <c r="G260" s="42">
        <v>19644209.199999999</v>
      </c>
      <c r="H260" s="42">
        <v>21451083.98</v>
      </c>
      <c r="I260" s="169">
        <v>0</v>
      </c>
      <c r="J260" s="42">
        <v>21451083.98</v>
      </c>
      <c r="K260" s="42">
        <v>22961035.02</v>
      </c>
      <c r="L260" s="166">
        <v>-14358.21</v>
      </c>
      <c r="M260" s="42">
        <v>22946676.809999999</v>
      </c>
    </row>
    <row r="261" spans="2:13" ht="15" x14ac:dyDescent="0.25">
      <c r="B261" s="20" t="str">
        <f t="shared" si="4"/>
        <v>5116</v>
      </c>
      <c r="C261" s="40" t="s">
        <v>837</v>
      </c>
      <c r="D261" s="42">
        <v>10984097.27</v>
      </c>
      <c r="E261" s="42">
        <v>11830541.800000001</v>
      </c>
      <c r="F261" s="169">
        <v>0</v>
      </c>
      <c r="G261" s="42">
        <v>11830541.800000001</v>
      </c>
      <c r="H261" s="42">
        <v>13549585.27</v>
      </c>
      <c r="I261" s="166">
        <v>-21122.05</v>
      </c>
      <c r="J261" s="42">
        <v>13528463.220000001</v>
      </c>
      <c r="K261" s="42">
        <v>14317007.060000001</v>
      </c>
      <c r="L261" s="169">
        <v>0</v>
      </c>
      <c r="M261" s="42">
        <v>14317007.060000001</v>
      </c>
    </row>
    <row r="262" spans="2:13" ht="15" x14ac:dyDescent="0.25">
      <c r="B262" s="20" t="str">
        <f t="shared" si="4"/>
        <v>5121</v>
      </c>
      <c r="C262" s="40" t="s">
        <v>1237</v>
      </c>
      <c r="D262" s="42">
        <v>4132627.47</v>
      </c>
      <c r="E262" s="42">
        <v>3397128.57</v>
      </c>
      <c r="F262" s="166">
        <v>-1185.3699999999999</v>
      </c>
      <c r="G262" s="42">
        <v>3395943.2</v>
      </c>
      <c r="H262" s="42">
        <v>3726845.4</v>
      </c>
      <c r="I262" s="166">
        <v>-3299.61</v>
      </c>
      <c r="J262" s="42">
        <v>3723545.79</v>
      </c>
      <c r="K262" s="42">
        <v>3621462.88</v>
      </c>
      <c r="L262" s="166">
        <v>-10646.96</v>
      </c>
      <c r="M262" s="42">
        <v>3610815.92</v>
      </c>
    </row>
    <row r="263" spans="2:13" ht="15" x14ac:dyDescent="0.25">
      <c r="B263" s="20" t="str">
        <f t="shared" si="4"/>
        <v>5121</v>
      </c>
      <c r="C263" s="40" t="s">
        <v>1238</v>
      </c>
      <c r="D263" s="42">
        <v>4185742.02</v>
      </c>
      <c r="E263" s="42">
        <v>4216321.9800000004</v>
      </c>
      <c r="F263" s="166">
        <v>-2.81</v>
      </c>
      <c r="G263" s="42">
        <v>4216319.17</v>
      </c>
      <c r="H263" s="42">
        <v>4131148.09</v>
      </c>
      <c r="I263" s="166">
        <v>-1.52</v>
      </c>
      <c r="J263" s="42">
        <v>4131146.57</v>
      </c>
      <c r="K263" s="42">
        <v>4156993.46</v>
      </c>
      <c r="L263" s="166">
        <v>-1.1100000000000001</v>
      </c>
      <c r="M263" s="42">
        <v>4156992.35</v>
      </c>
    </row>
    <row r="264" spans="2:13" ht="15" x14ac:dyDescent="0.25">
      <c r="B264" s="20" t="str">
        <f t="shared" si="4"/>
        <v>5121</v>
      </c>
      <c r="C264" s="40" t="s">
        <v>1239</v>
      </c>
      <c r="D264" s="42">
        <v>7842822.9500000002</v>
      </c>
      <c r="E264" s="42">
        <v>7251835.5499999998</v>
      </c>
      <c r="F264" s="166">
        <v>-5624.54</v>
      </c>
      <c r="G264" s="42">
        <v>7246211.0099999998</v>
      </c>
      <c r="H264" s="42">
        <v>7295308.4100000001</v>
      </c>
      <c r="I264" s="166">
        <v>-2.16</v>
      </c>
      <c r="J264" s="42">
        <v>7295306.25</v>
      </c>
      <c r="K264" s="42">
        <v>6352416.3799999999</v>
      </c>
      <c r="L264" s="166">
        <v>-5547.89</v>
      </c>
      <c r="M264" s="42">
        <v>6346868.4900000002</v>
      </c>
    </row>
    <row r="265" spans="2:13" ht="15" x14ac:dyDescent="0.25">
      <c r="B265" s="20" t="str">
        <f t="shared" si="4"/>
        <v>5121</v>
      </c>
      <c r="C265" s="40" t="s">
        <v>838</v>
      </c>
      <c r="D265" s="42">
        <v>149397.21</v>
      </c>
      <c r="E265" s="42">
        <v>196917.51</v>
      </c>
      <c r="F265" s="166">
        <v>-4360</v>
      </c>
      <c r="G265" s="42">
        <v>192557.51</v>
      </c>
      <c r="H265" s="42">
        <v>843934.78</v>
      </c>
      <c r="I265" s="166">
        <v>-3888.44</v>
      </c>
      <c r="J265" s="42">
        <v>840046.34</v>
      </c>
      <c r="K265" s="42">
        <v>804879.38</v>
      </c>
      <c r="L265" s="166">
        <v>-56081.1</v>
      </c>
      <c r="M265" s="42">
        <v>748798.28</v>
      </c>
    </row>
    <row r="266" spans="2:13" ht="15" x14ac:dyDescent="0.25">
      <c r="B266" s="20" t="str">
        <f t="shared" si="4"/>
        <v>5121</v>
      </c>
      <c r="C266" s="40" t="s">
        <v>839</v>
      </c>
      <c r="D266" s="42">
        <v>1212624.1100000001</v>
      </c>
      <c r="E266" s="42">
        <v>1399480.48</v>
      </c>
      <c r="F266" s="166">
        <v>-32.99</v>
      </c>
      <c r="G266" s="42">
        <v>1399447.49</v>
      </c>
      <c r="H266" s="42">
        <v>1442113.15</v>
      </c>
      <c r="I266" s="166">
        <v>-3.95</v>
      </c>
      <c r="J266" s="42">
        <v>1442109.2</v>
      </c>
      <c r="K266" s="42">
        <v>1303393.29</v>
      </c>
      <c r="L266" s="166">
        <v>-287.48</v>
      </c>
      <c r="M266" s="42">
        <v>1303105.81</v>
      </c>
    </row>
    <row r="267" spans="2:13" ht="15" x14ac:dyDescent="0.25">
      <c r="B267" s="20" t="str">
        <f t="shared" si="4"/>
        <v>5122</v>
      </c>
      <c r="C267" s="40" t="s">
        <v>840</v>
      </c>
      <c r="D267" s="42">
        <v>4286364.25</v>
      </c>
      <c r="E267" s="42">
        <v>4904388.96</v>
      </c>
      <c r="F267" s="166">
        <v>-74288.37</v>
      </c>
      <c r="G267" s="42">
        <v>4830100.59</v>
      </c>
      <c r="H267" s="42">
        <v>5228291.0199999996</v>
      </c>
      <c r="I267" s="166">
        <v>-118809.67</v>
      </c>
      <c r="J267" s="42">
        <v>5109481.3499999996</v>
      </c>
      <c r="K267" s="42">
        <v>4586992.5999999996</v>
      </c>
      <c r="L267" s="166">
        <v>-76288.429999999993</v>
      </c>
      <c r="M267" s="42">
        <v>4510704.17</v>
      </c>
    </row>
    <row r="268" spans="2:13" ht="15" x14ac:dyDescent="0.25">
      <c r="B268" s="20" t="str">
        <f t="shared" si="4"/>
        <v>5124</v>
      </c>
      <c r="C268" s="40" t="s">
        <v>1240</v>
      </c>
      <c r="D268" s="42">
        <v>438378.22</v>
      </c>
      <c r="E268" s="42">
        <v>461685.81</v>
      </c>
      <c r="F268" s="166">
        <v>-2527.17</v>
      </c>
      <c r="G268" s="42">
        <v>459158.64</v>
      </c>
      <c r="H268" s="42">
        <v>364770.79</v>
      </c>
      <c r="I268" s="166">
        <v>-1885.02</v>
      </c>
      <c r="J268" s="42">
        <v>362885.77</v>
      </c>
      <c r="K268" s="42">
        <v>625930.05000000005</v>
      </c>
      <c r="L268" s="166">
        <v>-3884.66</v>
      </c>
      <c r="M268" s="42">
        <v>622045.39</v>
      </c>
    </row>
    <row r="269" spans="2:13" ht="15" x14ac:dyDescent="0.25">
      <c r="B269" s="20" t="str">
        <f t="shared" si="4"/>
        <v>5124</v>
      </c>
      <c r="C269" s="40" t="s">
        <v>841</v>
      </c>
      <c r="D269" s="42">
        <v>3635650.04</v>
      </c>
      <c r="E269" s="42">
        <v>2501078.04</v>
      </c>
      <c r="F269" s="166">
        <v>-9042.7999999999993</v>
      </c>
      <c r="G269" s="42">
        <v>2492035.2400000002</v>
      </c>
      <c r="H269" s="42">
        <v>2265207.29</v>
      </c>
      <c r="I269" s="166">
        <v>-17595.080000000002</v>
      </c>
      <c r="J269" s="42">
        <v>2247612.21</v>
      </c>
      <c r="K269" s="42">
        <v>2322543.67</v>
      </c>
      <c r="L269" s="166">
        <v>-3086.98</v>
      </c>
      <c r="M269" s="42">
        <v>2319456.69</v>
      </c>
    </row>
    <row r="270" spans="2:13" ht="15" x14ac:dyDescent="0.25">
      <c r="B270" s="20" t="str">
        <f t="shared" si="4"/>
        <v>5125</v>
      </c>
      <c r="C270" s="40" t="s">
        <v>842</v>
      </c>
      <c r="D270" s="41">
        <v>0</v>
      </c>
      <c r="E270" s="41">
        <v>0</v>
      </c>
      <c r="F270" s="169">
        <v>0</v>
      </c>
      <c r="G270" s="41">
        <v>0</v>
      </c>
      <c r="H270" s="42">
        <v>85339</v>
      </c>
      <c r="I270" s="169">
        <v>0</v>
      </c>
      <c r="J270" s="42">
        <v>85339</v>
      </c>
      <c r="K270" s="42">
        <v>32996.589999999997</v>
      </c>
      <c r="L270" s="166">
        <v>-185.02</v>
      </c>
      <c r="M270" s="42">
        <v>32811.57</v>
      </c>
    </row>
    <row r="271" spans="2:13" ht="15" x14ac:dyDescent="0.25">
      <c r="B271" s="20" t="str">
        <f t="shared" si="4"/>
        <v>5125</v>
      </c>
      <c r="C271" s="40" t="s">
        <v>843</v>
      </c>
      <c r="D271" s="41">
        <v>0</v>
      </c>
      <c r="E271" s="41">
        <v>0</v>
      </c>
      <c r="F271" s="169">
        <v>0</v>
      </c>
      <c r="G271" s="41">
        <v>0</v>
      </c>
      <c r="H271" s="42">
        <v>33933</v>
      </c>
      <c r="I271" s="169">
        <v>0</v>
      </c>
      <c r="J271" s="42">
        <v>33933</v>
      </c>
      <c r="K271" s="42">
        <v>81862.899999999994</v>
      </c>
      <c r="L271" s="166">
        <v>-1462.16</v>
      </c>
      <c r="M271" s="42">
        <v>80400.740000000005</v>
      </c>
    </row>
    <row r="272" spans="2:13" ht="15" x14ac:dyDescent="0.25">
      <c r="B272" s="20" t="str">
        <f t="shared" si="4"/>
        <v>5126</v>
      </c>
      <c r="C272" s="40" t="s">
        <v>844</v>
      </c>
      <c r="D272" s="42">
        <v>8929101.1300000008</v>
      </c>
      <c r="E272" s="42">
        <v>11386189.140000001</v>
      </c>
      <c r="F272" s="166">
        <v>-387057.88</v>
      </c>
      <c r="G272" s="42">
        <v>10999131.26</v>
      </c>
      <c r="H272" s="42">
        <v>13932873.869999999</v>
      </c>
      <c r="I272" s="166">
        <v>-861175.06</v>
      </c>
      <c r="J272" s="42">
        <v>13071698.810000001</v>
      </c>
      <c r="K272" s="42">
        <v>14281409.060000001</v>
      </c>
      <c r="L272" s="166">
        <v>-17750.009999999998</v>
      </c>
      <c r="M272" s="42">
        <v>14263659.050000001</v>
      </c>
    </row>
    <row r="273" spans="2:13" ht="15" x14ac:dyDescent="0.25">
      <c r="B273" s="20" t="str">
        <f t="shared" si="4"/>
        <v>5127</v>
      </c>
      <c r="C273" s="40" t="s">
        <v>845</v>
      </c>
      <c r="D273" s="42">
        <v>1115597.43</v>
      </c>
      <c r="E273" s="42">
        <v>1213138.25</v>
      </c>
      <c r="F273" s="169">
        <v>0</v>
      </c>
      <c r="G273" s="42">
        <v>1213138.25</v>
      </c>
      <c r="H273" s="42">
        <v>1628569.88</v>
      </c>
      <c r="I273" s="169">
        <v>0</v>
      </c>
      <c r="J273" s="42">
        <v>1628569.88</v>
      </c>
      <c r="K273" s="42">
        <v>891655.5</v>
      </c>
      <c r="L273" s="166">
        <v>-0.27</v>
      </c>
      <c r="M273" s="42">
        <v>891655.23</v>
      </c>
    </row>
    <row r="274" spans="2:13" ht="15" x14ac:dyDescent="0.25">
      <c r="B274" s="20" t="str">
        <f t="shared" si="4"/>
        <v>5127</v>
      </c>
      <c r="C274" s="40" t="s">
        <v>846</v>
      </c>
      <c r="D274" s="42">
        <v>57591.98</v>
      </c>
      <c r="E274" s="42">
        <v>38523.129999999997</v>
      </c>
      <c r="F274" s="166">
        <v>-0.27</v>
      </c>
      <c r="G274" s="42">
        <v>38522.86</v>
      </c>
      <c r="H274" s="42">
        <v>142529.28</v>
      </c>
      <c r="I274" s="166">
        <v>-2940.01</v>
      </c>
      <c r="J274" s="42">
        <v>139589.26999999999</v>
      </c>
      <c r="K274" s="42">
        <v>82553.06</v>
      </c>
      <c r="L274" s="166">
        <v>-317.01</v>
      </c>
      <c r="M274" s="42">
        <v>82236.05</v>
      </c>
    </row>
    <row r="275" spans="2:13" ht="15" x14ac:dyDescent="0.25">
      <c r="B275" s="20" t="str">
        <f t="shared" si="4"/>
        <v>5129</v>
      </c>
      <c r="C275" s="40" t="s">
        <v>847</v>
      </c>
      <c r="D275" s="42">
        <v>157519.85</v>
      </c>
      <c r="E275" s="42">
        <v>121869.56</v>
      </c>
      <c r="F275" s="166">
        <v>-5849.27</v>
      </c>
      <c r="G275" s="42">
        <v>116020.29</v>
      </c>
      <c r="H275" s="42">
        <v>136046.07</v>
      </c>
      <c r="I275" s="166">
        <v>-1005.02</v>
      </c>
      <c r="J275" s="42">
        <v>135041.04999999999</v>
      </c>
      <c r="K275" s="42">
        <v>55764.25</v>
      </c>
      <c r="L275" s="166">
        <v>-2075.42</v>
      </c>
      <c r="M275" s="42">
        <v>53688.83</v>
      </c>
    </row>
    <row r="276" spans="2:13" ht="15" x14ac:dyDescent="0.25">
      <c r="B276" s="20" t="str">
        <f t="shared" si="4"/>
        <v>5129</v>
      </c>
      <c r="C276" s="40" t="s">
        <v>848</v>
      </c>
      <c r="D276" s="42">
        <v>339566.77</v>
      </c>
      <c r="E276" s="42">
        <v>262363.38</v>
      </c>
      <c r="F276" s="166">
        <v>-411.17</v>
      </c>
      <c r="G276" s="42">
        <v>261952.21</v>
      </c>
      <c r="H276" s="42">
        <v>781900.41</v>
      </c>
      <c r="I276" s="166">
        <v>-38568.65</v>
      </c>
      <c r="J276" s="42">
        <v>743331.76</v>
      </c>
      <c r="K276" s="42">
        <v>889535.92</v>
      </c>
      <c r="L276" s="166">
        <v>-651.41</v>
      </c>
      <c r="M276" s="42">
        <v>888884.51</v>
      </c>
    </row>
    <row r="277" spans="2:13" ht="15" x14ac:dyDescent="0.25">
      <c r="B277" s="20" t="str">
        <f t="shared" si="4"/>
        <v>5131</v>
      </c>
      <c r="C277" s="40" t="s">
        <v>1241</v>
      </c>
      <c r="D277" s="42">
        <v>9702519</v>
      </c>
      <c r="E277" s="42">
        <v>10180302</v>
      </c>
      <c r="F277" s="169">
        <v>0</v>
      </c>
      <c r="G277" s="42">
        <v>10180302</v>
      </c>
      <c r="H277" s="42">
        <v>9188648</v>
      </c>
      <c r="I277" s="169">
        <v>0</v>
      </c>
      <c r="J277" s="42">
        <v>9188648</v>
      </c>
      <c r="K277" s="42">
        <v>9943134</v>
      </c>
      <c r="L277" s="169">
        <v>0</v>
      </c>
      <c r="M277" s="42">
        <v>9943134</v>
      </c>
    </row>
    <row r="278" spans="2:13" ht="15" x14ac:dyDescent="0.25">
      <c r="B278" s="20" t="str">
        <f t="shared" si="4"/>
        <v>5131</v>
      </c>
      <c r="C278" s="40" t="s">
        <v>849</v>
      </c>
      <c r="D278" s="42">
        <v>1304288.1200000001</v>
      </c>
      <c r="E278" s="42">
        <v>1449386.54</v>
      </c>
      <c r="F278" s="166">
        <v>-102232.92</v>
      </c>
      <c r="G278" s="42">
        <v>1347153.62</v>
      </c>
      <c r="H278" s="42">
        <v>1765348.61</v>
      </c>
      <c r="I278" s="166">
        <v>-99334.93</v>
      </c>
      <c r="J278" s="42">
        <v>1666013.68</v>
      </c>
      <c r="K278" s="42">
        <v>1751871.6</v>
      </c>
      <c r="L278" s="166">
        <v>-55253.89</v>
      </c>
      <c r="M278" s="42">
        <v>1696617.71</v>
      </c>
    </row>
    <row r="279" spans="2:13" ht="15" x14ac:dyDescent="0.25">
      <c r="B279" s="20" t="str">
        <f t="shared" si="4"/>
        <v>5131</v>
      </c>
      <c r="C279" s="40" t="s">
        <v>1242</v>
      </c>
      <c r="D279" s="42">
        <v>3752554.79</v>
      </c>
      <c r="E279" s="42">
        <v>3530709.25</v>
      </c>
      <c r="F279" s="166">
        <v>-221845.39</v>
      </c>
      <c r="G279" s="42">
        <v>3308863.86</v>
      </c>
      <c r="H279" s="42">
        <v>2629290.52</v>
      </c>
      <c r="I279" s="166">
        <v>-175832.63</v>
      </c>
      <c r="J279" s="42">
        <v>2453457.89</v>
      </c>
      <c r="K279" s="42">
        <v>2259072.64</v>
      </c>
      <c r="L279" s="166">
        <v>-62656.11</v>
      </c>
      <c r="M279" s="42">
        <v>2196416.5299999998</v>
      </c>
    </row>
    <row r="280" spans="2:13" ht="15" x14ac:dyDescent="0.25">
      <c r="B280" s="20" t="str">
        <f t="shared" si="4"/>
        <v>5131</v>
      </c>
      <c r="C280" s="40" t="s">
        <v>1243</v>
      </c>
      <c r="D280" s="42">
        <v>418621.96</v>
      </c>
      <c r="E280" s="42">
        <v>407465.38</v>
      </c>
      <c r="F280" s="166">
        <v>-2578</v>
      </c>
      <c r="G280" s="42">
        <v>404887.38</v>
      </c>
      <c r="H280" s="42">
        <v>1422947.57</v>
      </c>
      <c r="I280" s="166">
        <v>-108871.1</v>
      </c>
      <c r="J280" s="42">
        <v>1314076.47</v>
      </c>
      <c r="K280" s="42">
        <v>3042556.8</v>
      </c>
      <c r="L280" s="166">
        <v>-231553.36</v>
      </c>
      <c r="M280" s="42">
        <v>2811003.44</v>
      </c>
    </row>
    <row r="281" spans="2:13" ht="15" x14ac:dyDescent="0.25">
      <c r="B281" s="20" t="str">
        <f t="shared" si="4"/>
        <v>5131</v>
      </c>
      <c r="C281" s="40" t="s">
        <v>850</v>
      </c>
      <c r="D281" s="42">
        <v>2250956.34</v>
      </c>
      <c r="E281" s="42">
        <v>2409034.7200000002</v>
      </c>
      <c r="F281" s="166">
        <v>-1600.52</v>
      </c>
      <c r="G281" s="42">
        <v>2407434.2000000002</v>
      </c>
      <c r="H281" s="42">
        <v>1606451.45</v>
      </c>
      <c r="I281" s="169">
        <v>0</v>
      </c>
      <c r="J281" s="42">
        <v>1606451.45</v>
      </c>
      <c r="K281" s="42">
        <v>121854.28</v>
      </c>
      <c r="L281" s="166">
        <v>-26162.41</v>
      </c>
      <c r="M281" s="42">
        <v>95691.87</v>
      </c>
    </row>
    <row r="282" spans="2:13" ht="15" x14ac:dyDescent="0.25">
      <c r="B282" s="20" t="str">
        <f t="shared" si="4"/>
        <v>5131</v>
      </c>
      <c r="C282" s="40" t="s">
        <v>851</v>
      </c>
      <c r="D282" s="42">
        <v>12466447.439999999</v>
      </c>
      <c r="E282" s="42">
        <v>14112694.359999999</v>
      </c>
      <c r="F282" s="166">
        <v>-876382.41</v>
      </c>
      <c r="G282" s="42">
        <v>13236311.949999999</v>
      </c>
      <c r="H282" s="42">
        <v>14691150.35</v>
      </c>
      <c r="I282" s="166">
        <v>-36876.03</v>
      </c>
      <c r="J282" s="42">
        <v>14654274.32</v>
      </c>
      <c r="K282" s="42">
        <v>13386025.789999999</v>
      </c>
      <c r="L282" s="166">
        <v>-75631.31</v>
      </c>
      <c r="M282" s="42">
        <v>13310394.48</v>
      </c>
    </row>
    <row r="283" spans="2:13" ht="15" x14ac:dyDescent="0.25">
      <c r="B283" s="20" t="str">
        <f t="shared" si="4"/>
        <v>5131</v>
      </c>
      <c r="C283" s="40" t="s">
        <v>852</v>
      </c>
      <c r="D283" s="42">
        <v>4457454.03</v>
      </c>
      <c r="E283" s="42">
        <v>4256220.51</v>
      </c>
      <c r="F283" s="166">
        <v>-89648.38</v>
      </c>
      <c r="G283" s="42">
        <v>4166572.13</v>
      </c>
      <c r="H283" s="42">
        <v>4121443.77</v>
      </c>
      <c r="I283" s="166">
        <v>-275.97000000000003</v>
      </c>
      <c r="J283" s="42">
        <v>4121167.8</v>
      </c>
      <c r="K283" s="42">
        <v>3903877.28</v>
      </c>
      <c r="L283" s="166">
        <v>-397.54</v>
      </c>
      <c r="M283" s="42">
        <v>3903479.74</v>
      </c>
    </row>
    <row r="284" spans="2:13" ht="15" x14ac:dyDescent="0.25">
      <c r="B284" s="20" t="str">
        <f t="shared" si="4"/>
        <v>5132</v>
      </c>
      <c r="C284" s="40" t="s">
        <v>853</v>
      </c>
      <c r="D284" s="42">
        <v>4224204.3499999996</v>
      </c>
      <c r="E284" s="42">
        <v>3359034.84</v>
      </c>
      <c r="F284" s="166">
        <v>-13214.4</v>
      </c>
      <c r="G284" s="42">
        <v>3345820.44</v>
      </c>
      <c r="H284" s="42">
        <v>3775349.44</v>
      </c>
      <c r="I284" s="166">
        <v>-106246.89</v>
      </c>
      <c r="J284" s="42">
        <v>3669102.55</v>
      </c>
      <c r="K284" s="42">
        <v>4081136.65</v>
      </c>
      <c r="L284" s="166">
        <v>-321157.48</v>
      </c>
      <c r="M284" s="42">
        <v>3759979.17</v>
      </c>
    </row>
    <row r="285" spans="2:13" ht="15" x14ac:dyDescent="0.25">
      <c r="B285" s="20" t="str">
        <f t="shared" si="4"/>
        <v>5132</v>
      </c>
      <c r="C285" s="40" t="s">
        <v>854</v>
      </c>
      <c r="D285" s="42">
        <v>7063032.5700000003</v>
      </c>
      <c r="E285" s="42">
        <v>7813188.2400000002</v>
      </c>
      <c r="F285" s="166">
        <v>-141234.49</v>
      </c>
      <c r="G285" s="42">
        <v>7671953.75</v>
      </c>
      <c r="H285" s="42">
        <v>4112190.54</v>
      </c>
      <c r="I285" s="169">
        <v>0</v>
      </c>
      <c r="J285" s="42">
        <v>4112190.54</v>
      </c>
      <c r="K285" s="42">
        <v>6629041.29</v>
      </c>
      <c r="L285" s="166">
        <v>-6468.58</v>
      </c>
      <c r="M285" s="42">
        <v>6622572.71</v>
      </c>
    </row>
    <row r="286" spans="2:13" ht="15" x14ac:dyDescent="0.25">
      <c r="B286" s="20" t="str">
        <f t="shared" si="4"/>
        <v>5132</v>
      </c>
      <c r="C286" s="40" t="s">
        <v>855</v>
      </c>
      <c r="D286" s="42">
        <v>1122338.2</v>
      </c>
      <c r="E286" s="42">
        <v>1237720.51</v>
      </c>
      <c r="F286" s="169">
        <v>0</v>
      </c>
      <c r="G286" s="42">
        <v>1237720.51</v>
      </c>
      <c r="H286" s="42">
        <v>1325129.2</v>
      </c>
      <c r="I286" s="169">
        <v>0</v>
      </c>
      <c r="J286" s="42">
        <v>1325129.2</v>
      </c>
      <c r="K286" s="42">
        <v>1646877.12</v>
      </c>
      <c r="L286" s="169">
        <v>0</v>
      </c>
      <c r="M286" s="42">
        <v>1646877.12</v>
      </c>
    </row>
    <row r="287" spans="2:13" ht="15" x14ac:dyDescent="0.25">
      <c r="B287" s="20" t="str">
        <f t="shared" si="4"/>
        <v>5132</v>
      </c>
      <c r="C287" s="40" t="s">
        <v>856</v>
      </c>
      <c r="D287" s="42">
        <v>585615.13</v>
      </c>
      <c r="E287" s="42">
        <v>206735.5</v>
      </c>
      <c r="F287" s="166">
        <v>-2936</v>
      </c>
      <c r="G287" s="42">
        <v>203799.5</v>
      </c>
      <c r="H287" s="42">
        <v>253233.08</v>
      </c>
      <c r="I287" s="169">
        <v>0</v>
      </c>
      <c r="J287" s="42">
        <v>253233.08</v>
      </c>
      <c r="K287" s="42">
        <v>88858.72</v>
      </c>
      <c r="L287" s="169">
        <v>0</v>
      </c>
      <c r="M287" s="42">
        <v>88858.72</v>
      </c>
    </row>
    <row r="288" spans="2:13" ht="15" x14ac:dyDescent="0.25">
      <c r="B288" s="20" t="str">
        <f t="shared" si="4"/>
        <v>5133</v>
      </c>
      <c r="C288" s="40" t="s">
        <v>857</v>
      </c>
      <c r="D288" s="42">
        <v>4923164.88</v>
      </c>
      <c r="E288" s="42">
        <v>3885784.08</v>
      </c>
      <c r="F288" s="166">
        <v>-161083.71</v>
      </c>
      <c r="G288" s="42">
        <v>3724700.37</v>
      </c>
      <c r="H288" s="42">
        <v>4797950.4800000004</v>
      </c>
      <c r="I288" s="166">
        <v>-32640.86</v>
      </c>
      <c r="J288" s="42">
        <v>4765309.62</v>
      </c>
      <c r="K288" s="42">
        <v>4871754.58</v>
      </c>
      <c r="L288" s="166">
        <v>-327983.78000000003</v>
      </c>
      <c r="M288" s="42">
        <v>4543770.8</v>
      </c>
    </row>
    <row r="289" spans="2:13" ht="15" x14ac:dyDescent="0.25">
      <c r="B289" s="20" t="str">
        <f t="shared" si="4"/>
        <v>5133</v>
      </c>
      <c r="C289" s="40" t="s">
        <v>1244</v>
      </c>
      <c r="D289" s="42">
        <v>193267.6</v>
      </c>
      <c r="E289" s="42">
        <v>38204.33</v>
      </c>
      <c r="F289" s="169">
        <v>0</v>
      </c>
      <c r="G289" s="42">
        <v>38204.33</v>
      </c>
      <c r="H289" s="42">
        <v>18560</v>
      </c>
      <c r="I289" s="169">
        <v>0</v>
      </c>
      <c r="J289" s="42">
        <v>18560</v>
      </c>
      <c r="K289" s="42">
        <v>80481.960000000006</v>
      </c>
      <c r="L289" s="169">
        <v>0</v>
      </c>
      <c r="M289" s="42">
        <v>80481.960000000006</v>
      </c>
    </row>
    <row r="290" spans="2:13" ht="15" x14ac:dyDescent="0.25">
      <c r="B290" s="20" t="str">
        <f t="shared" si="4"/>
        <v>5133</v>
      </c>
      <c r="C290" s="40" t="s">
        <v>858</v>
      </c>
      <c r="D290" s="42">
        <v>1009724.28</v>
      </c>
      <c r="E290" s="41">
        <v>0</v>
      </c>
      <c r="F290" s="169">
        <v>0</v>
      </c>
      <c r="G290" s="41">
        <v>0</v>
      </c>
      <c r="H290" s="42">
        <v>1834661.02</v>
      </c>
      <c r="I290" s="166">
        <v>-36594.519999999997</v>
      </c>
      <c r="J290" s="42">
        <v>1798066.5</v>
      </c>
      <c r="K290" s="42">
        <v>1256751.08</v>
      </c>
      <c r="L290" s="169">
        <v>0</v>
      </c>
      <c r="M290" s="42">
        <v>1256751.08</v>
      </c>
    </row>
    <row r="291" spans="2:13" ht="15" x14ac:dyDescent="0.25">
      <c r="B291" s="20" t="str">
        <f t="shared" si="4"/>
        <v>5133</v>
      </c>
      <c r="C291" s="40" t="s">
        <v>1245</v>
      </c>
      <c r="D291" s="42">
        <v>5916407.6600000001</v>
      </c>
      <c r="E291" s="42">
        <v>5809922.21</v>
      </c>
      <c r="F291" s="166">
        <v>-137793.65</v>
      </c>
      <c r="G291" s="42">
        <v>5672128.5599999996</v>
      </c>
      <c r="H291" s="42">
        <v>7788065.0199999996</v>
      </c>
      <c r="I291" s="166">
        <v>-138238.73000000001</v>
      </c>
      <c r="J291" s="42">
        <v>7649826.29</v>
      </c>
      <c r="K291" s="42">
        <v>7498105.5999999996</v>
      </c>
      <c r="L291" s="166">
        <v>-431884.27</v>
      </c>
      <c r="M291" s="42">
        <v>7066221.3300000001</v>
      </c>
    </row>
    <row r="292" spans="2:13" ht="15" x14ac:dyDescent="0.25">
      <c r="B292" s="20" t="str">
        <f t="shared" si="4"/>
        <v>5133</v>
      </c>
      <c r="C292" s="40" t="s">
        <v>859</v>
      </c>
      <c r="D292" s="42">
        <v>709469.65</v>
      </c>
      <c r="E292" s="42">
        <v>1037306.65</v>
      </c>
      <c r="F292" s="166">
        <v>-0.12</v>
      </c>
      <c r="G292" s="42">
        <v>1037306.53</v>
      </c>
      <c r="H292" s="42">
        <v>1150118.46</v>
      </c>
      <c r="I292" s="166">
        <v>-327719.84999999998</v>
      </c>
      <c r="J292" s="42">
        <v>822398.61</v>
      </c>
      <c r="K292" s="42">
        <v>441164.88</v>
      </c>
      <c r="L292" s="169">
        <v>0</v>
      </c>
      <c r="M292" s="42">
        <v>441164.88</v>
      </c>
    </row>
    <row r="293" spans="2:13" ht="15" x14ac:dyDescent="0.25">
      <c r="B293" s="20" t="str">
        <f t="shared" si="4"/>
        <v>5133</v>
      </c>
      <c r="C293" s="40" t="s">
        <v>860</v>
      </c>
      <c r="D293" s="42">
        <v>14561387.51</v>
      </c>
      <c r="E293" s="42">
        <v>15363180.359999999</v>
      </c>
      <c r="F293" s="169">
        <v>0</v>
      </c>
      <c r="G293" s="42">
        <v>15363180.359999999</v>
      </c>
      <c r="H293" s="42">
        <v>18881997.440000001</v>
      </c>
      <c r="I293" s="169">
        <v>0</v>
      </c>
      <c r="J293" s="42">
        <v>18881997.440000001</v>
      </c>
      <c r="K293" s="42">
        <v>21433284.399999999</v>
      </c>
      <c r="L293" s="169">
        <v>0</v>
      </c>
      <c r="M293" s="42">
        <v>21433284.399999999</v>
      </c>
    </row>
    <row r="294" spans="2:13" ht="15" x14ac:dyDescent="0.25">
      <c r="B294" s="20" t="str">
        <f t="shared" si="4"/>
        <v>5133</v>
      </c>
      <c r="C294" s="40" t="s">
        <v>861</v>
      </c>
      <c r="D294" s="42">
        <v>18800</v>
      </c>
      <c r="E294" s="42">
        <v>41052</v>
      </c>
      <c r="F294" s="169">
        <v>0</v>
      </c>
      <c r="G294" s="42">
        <v>41052</v>
      </c>
      <c r="H294" s="42">
        <v>47428</v>
      </c>
      <c r="I294" s="169">
        <v>0</v>
      </c>
      <c r="J294" s="42">
        <v>47428</v>
      </c>
      <c r="K294" s="42">
        <v>46110</v>
      </c>
      <c r="L294" s="166">
        <v>-3150</v>
      </c>
      <c r="M294" s="42">
        <v>42960</v>
      </c>
    </row>
    <row r="295" spans="2:13" ht="15" x14ac:dyDescent="0.25">
      <c r="B295" s="20" t="str">
        <f t="shared" si="4"/>
        <v>5134</v>
      </c>
      <c r="C295" s="40" t="s">
        <v>862</v>
      </c>
      <c r="D295" s="42">
        <v>491872.81</v>
      </c>
      <c r="E295" s="42">
        <v>441083.32</v>
      </c>
      <c r="F295" s="166">
        <v>-54096.41</v>
      </c>
      <c r="G295" s="42">
        <v>386986.91</v>
      </c>
      <c r="H295" s="42">
        <v>465650.36</v>
      </c>
      <c r="I295" s="166">
        <v>-78606.67</v>
      </c>
      <c r="J295" s="42">
        <v>387043.69</v>
      </c>
      <c r="K295" s="42">
        <v>460775.8</v>
      </c>
      <c r="L295" s="166">
        <v>-23768.85</v>
      </c>
      <c r="M295" s="42">
        <v>437006.95</v>
      </c>
    </row>
    <row r="296" spans="2:13" ht="15" x14ac:dyDescent="0.25">
      <c r="B296" s="20" t="str">
        <f t="shared" si="4"/>
        <v>5134</v>
      </c>
      <c r="C296" s="40" t="s">
        <v>863</v>
      </c>
      <c r="D296" s="42">
        <v>357184.95</v>
      </c>
      <c r="E296" s="42">
        <v>381448.58</v>
      </c>
      <c r="F296" s="169">
        <v>0</v>
      </c>
      <c r="G296" s="42">
        <v>381448.58</v>
      </c>
      <c r="H296" s="42">
        <v>368456.52</v>
      </c>
      <c r="I296" s="169">
        <v>0</v>
      </c>
      <c r="J296" s="42">
        <v>368456.52</v>
      </c>
      <c r="K296" s="42">
        <v>382448.85</v>
      </c>
      <c r="L296" s="166">
        <v>-47962.3</v>
      </c>
      <c r="M296" s="42">
        <v>334486.55</v>
      </c>
    </row>
    <row r="297" spans="2:13" ht="15" x14ac:dyDescent="0.25">
      <c r="B297" s="20" t="str">
        <f t="shared" si="4"/>
        <v>5134</v>
      </c>
      <c r="C297" s="40" t="s">
        <v>864</v>
      </c>
      <c r="D297" s="42">
        <v>105283.93</v>
      </c>
      <c r="E297" s="42">
        <v>25886.639999999999</v>
      </c>
      <c r="F297" s="166">
        <v>-137.94999999999999</v>
      </c>
      <c r="G297" s="42">
        <v>25748.69</v>
      </c>
      <c r="H297" s="42">
        <v>16047.87</v>
      </c>
      <c r="I297" s="166">
        <v>-33.119999999999997</v>
      </c>
      <c r="J297" s="42">
        <v>16014.75</v>
      </c>
      <c r="K297" s="42">
        <v>240570.73</v>
      </c>
      <c r="L297" s="166">
        <v>-13340.48</v>
      </c>
      <c r="M297" s="42">
        <v>227230.25</v>
      </c>
    </row>
    <row r="298" spans="2:13" ht="15" x14ac:dyDescent="0.25">
      <c r="B298" s="20" t="str">
        <f t="shared" si="4"/>
        <v>5134</v>
      </c>
      <c r="C298" s="40" t="s">
        <v>865</v>
      </c>
      <c r="D298" s="42">
        <v>0</v>
      </c>
      <c r="E298" s="42">
        <v>1317348.54</v>
      </c>
      <c r="F298" s="166">
        <v>-1317348.54</v>
      </c>
      <c r="G298" s="42">
        <v>0</v>
      </c>
      <c r="H298" s="42">
        <v>2130.48</v>
      </c>
      <c r="I298" s="166">
        <v>-2130.48</v>
      </c>
      <c r="J298" s="42">
        <v>0</v>
      </c>
      <c r="K298" s="42">
        <v>3164.16</v>
      </c>
      <c r="L298" s="166">
        <v>-3164.16</v>
      </c>
      <c r="M298" s="42">
        <v>0</v>
      </c>
    </row>
    <row r="299" spans="2:13" ht="15" x14ac:dyDescent="0.25">
      <c r="B299" s="20" t="str">
        <f t="shared" si="4"/>
        <v>5134</v>
      </c>
      <c r="C299" s="40" t="s">
        <v>866</v>
      </c>
      <c r="D299" s="42">
        <v>1797496.57</v>
      </c>
      <c r="E299" s="42">
        <v>1358318.46</v>
      </c>
      <c r="F299" s="169">
        <v>0</v>
      </c>
      <c r="G299" s="42">
        <v>1358318.46</v>
      </c>
      <c r="H299" s="42">
        <v>1710732.99</v>
      </c>
      <c r="I299" s="169">
        <v>0</v>
      </c>
      <c r="J299" s="42">
        <v>1710732.99</v>
      </c>
      <c r="K299" s="42">
        <v>1868232.97</v>
      </c>
      <c r="L299" s="169">
        <v>0</v>
      </c>
      <c r="M299" s="42">
        <v>1868232.97</v>
      </c>
    </row>
    <row r="300" spans="2:13" ht="15" x14ac:dyDescent="0.25">
      <c r="B300" s="20" t="str">
        <f t="shared" si="4"/>
        <v>5134</v>
      </c>
      <c r="C300" s="40" t="s">
        <v>867</v>
      </c>
      <c r="D300" s="42">
        <v>43776.69</v>
      </c>
      <c r="E300" s="42">
        <v>7809.2</v>
      </c>
      <c r="F300" s="169">
        <v>0</v>
      </c>
      <c r="G300" s="42">
        <v>7809.2</v>
      </c>
      <c r="H300" s="42">
        <v>181166.72</v>
      </c>
      <c r="I300" s="169">
        <v>0</v>
      </c>
      <c r="J300" s="42">
        <v>181166.72</v>
      </c>
      <c r="K300" s="42">
        <v>303502</v>
      </c>
      <c r="L300" s="169">
        <v>0</v>
      </c>
      <c r="M300" s="42">
        <v>303502</v>
      </c>
    </row>
    <row r="301" spans="2:13" ht="15" x14ac:dyDescent="0.25">
      <c r="B301" s="20" t="str">
        <f t="shared" si="4"/>
        <v>5135</v>
      </c>
      <c r="C301" s="40" t="s">
        <v>1246</v>
      </c>
      <c r="D301" s="42">
        <v>12750749.32</v>
      </c>
      <c r="E301" s="42">
        <v>8009144.8899999997</v>
      </c>
      <c r="F301" s="166">
        <v>-3076.32</v>
      </c>
      <c r="G301" s="42">
        <v>8006068.5700000003</v>
      </c>
      <c r="H301" s="42">
        <v>9206784.4399999995</v>
      </c>
      <c r="I301" s="166">
        <v>-17408.43</v>
      </c>
      <c r="J301" s="42">
        <v>9189376.0099999998</v>
      </c>
      <c r="K301" s="42">
        <v>5789885.0899999999</v>
      </c>
      <c r="L301" s="166">
        <v>-15002.71</v>
      </c>
      <c r="M301" s="42">
        <v>5774882.3799999999</v>
      </c>
    </row>
    <row r="302" spans="2:13" ht="15" x14ac:dyDescent="0.25">
      <c r="B302" s="20" t="str">
        <f t="shared" si="4"/>
        <v>5135</v>
      </c>
      <c r="C302" s="40" t="s">
        <v>1247</v>
      </c>
      <c r="D302" s="42">
        <v>7917000.8099999996</v>
      </c>
      <c r="E302" s="42">
        <v>6915965.5499999998</v>
      </c>
      <c r="F302" s="166">
        <v>-25383.55</v>
      </c>
      <c r="G302" s="42">
        <v>6890582</v>
      </c>
      <c r="H302" s="42">
        <v>14674888.4</v>
      </c>
      <c r="I302" s="166">
        <v>-7892.65</v>
      </c>
      <c r="J302" s="42">
        <v>14666995.75</v>
      </c>
      <c r="K302" s="42">
        <v>9985964.2400000002</v>
      </c>
      <c r="L302" s="166">
        <v>-716</v>
      </c>
      <c r="M302" s="42">
        <v>9985248.2400000002</v>
      </c>
    </row>
    <row r="303" spans="2:13" ht="15" x14ac:dyDescent="0.25">
      <c r="B303" s="20" t="str">
        <f t="shared" si="4"/>
        <v>5135</v>
      </c>
      <c r="C303" s="40" t="s">
        <v>1248</v>
      </c>
      <c r="D303" s="42">
        <v>12698339.1</v>
      </c>
      <c r="E303" s="42">
        <v>9380168.6699999999</v>
      </c>
      <c r="F303" s="166">
        <v>-389503.15</v>
      </c>
      <c r="G303" s="42">
        <v>8990665.5199999996</v>
      </c>
      <c r="H303" s="42">
        <v>12925190.33</v>
      </c>
      <c r="I303" s="166">
        <v>-32709.41</v>
      </c>
      <c r="J303" s="42">
        <v>12892480.92</v>
      </c>
      <c r="K303" s="42">
        <v>14215185.73</v>
      </c>
      <c r="L303" s="166">
        <v>-17935.38</v>
      </c>
      <c r="M303" s="42">
        <v>14197250.35</v>
      </c>
    </row>
    <row r="304" spans="2:13" ht="15" x14ac:dyDescent="0.25">
      <c r="B304" s="20" t="str">
        <f t="shared" si="4"/>
        <v>5135</v>
      </c>
      <c r="C304" s="40" t="s">
        <v>1249</v>
      </c>
      <c r="D304" s="42">
        <v>5447078.7000000002</v>
      </c>
      <c r="E304" s="42">
        <v>5137447.3</v>
      </c>
      <c r="F304" s="166">
        <v>-3425.62</v>
      </c>
      <c r="G304" s="42">
        <v>5134021.68</v>
      </c>
      <c r="H304" s="42">
        <v>5278276.43</v>
      </c>
      <c r="I304" s="166">
        <v>-7357.58</v>
      </c>
      <c r="J304" s="42">
        <v>5270918.8499999996</v>
      </c>
      <c r="K304" s="42">
        <v>4795371.76</v>
      </c>
      <c r="L304" s="166">
        <v>-10031.34</v>
      </c>
      <c r="M304" s="42">
        <v>4785340.42</v>
      </c>
    </row>
    <row r="305" spans="2:13" ht="15" x14ac:dyDescent="0.25">
      <c r="B305" s="20" t="str">
        <f t="shared" si="4"/>
        <v>5135</v>
      </c>
      <c r="C305" s="40" t="s">
        <v>868</v>
      </c>
      <c r="D305" s="42">
        <v>2318521.96</v>
      </c>
      <c r="E305" s="42">
        <v>2399807.69</v>
      </c>
      <c r="F305" s="166">
        <v>-38025.699999999997</v>
      </c>
      <c r="G305" s="42">
        <v>2361781.9900000002</v>
      </c>
      <c r="H305" s="42">
        <v>2674706.17</v>
      </c>
      <c r="I305" s="166">
        <v>-7890.58</v>
      </c>
      <c r="J305" s="42">
        <v>2666815.59</v>
      </c>
      <c r="K305" s="42">
        <v>4085646.49</v>
      </c>
      <c r="L305" s="166">
        <v>-9843.9</v>
      </c>
      <c r="M305" s="42">
        <v>4075802.59</v>
      </c>
    </row>
    <row r="306" spans="2:13" ht="15" x14ac:dyDescent="0.25">
      <c r="B306" s="20" t="str">
        <f t="shared" si="4"/>
        <v>5135</v>
      </c>
      <c r="C306" s="40" t="s">
        <v>869</v>
      </c>
      <c r="D306" s="42">
        <v>6800579.8899999997</v>
      </c>
      <c r="E306" s="42">
        <v>7853259.8499999996</v>
      </c>
      <c r="F306" s="166">
        <v>-1349.12</v>
      </c>
      <c r="G306" s="42">
        <v>7851910.7300000004</v>
      </c>
      <c r="H306" s="42">
        <v>8808055.6400000006</v>
      </c>
      <c r="I306" s="166">
        <v>-7208.98</v>
      </c>
      <c r="J306" s="42">
        <v>8800846.6600000001</v>
      </c>
      <c r="K306" s="42">
        <v>12259520.289999999</v>
      </c>
      <c r="L306" s="166">
        <v>-522</v>
      </c>
      <c r="M306" s="42">
        <v>12258998.289999999</v>
      </c>
    </row>
    <row r="307" spans="2:13" ht="15" x14ac:dyDescent="0.25">
      <c r="B307" s="20" t="str">
        <f t="shared" si="4"/>
        <v>5135</v>
      </c>
      <c r="C307" s="40" t="s">
        <v>870</v>
      </c>
      <c r="D307" s="42">
        <v>645133.38</v>
      </c>
      <c r="E307" s="42">
        <v>718126.63</v>
      </c>
      <c r="F307" s="169">
        <v>0</v>
      </c>
      <c r="G307" s="42">
        <v>718126.63</v>
      </c>
      <c r="H307" s="42">
        <v>988167.36</v>
      </c>
      <c r="I307" s="166">
        <v>-2784</v>
      </c>
      <c r="J307" s="42">
        <v>985383.36</v>
      </c>
      <c r="K307" s="42">
        <v>811125.02</v>
      </c>
      <c r="L307" s="169">
        <v>0</v>
      </c>
      <c r="M307" s="42">
        <v>811125.02</v>
      </c>
    </row>
    <row r="308" spans="2:13" ht="15" x14ac:dyDescent="0.25">
      <c r="B308" s="20" t="str">
        <f t="shared" si="4"/>
        <v>5136</v>
      </c>
      <c r="C308" s="40" t="s">
        <v>1250</v>
      </c>
      <c r="D308" s="42">
        <v>12139658.390000001</v>
      </c>
      <c r="E308" s="42">
        <v>10183012</v>
      </c>
      <c r="F308" s="166">
        <v>-322480</v>
      </c>
      <c r="G308" s="42">
        <v>9860532</v>
      </c>
      <c r="H308" s="42">
        <v>13313045.210000001</v>
      </c>
      <c r="I308" s="166">
        <v>-5035219.72</v>
      </c>
      <c r="J308" s="42">
        <v>8277825.4900000002</v>
      </c>
      <c r="K308" s="42">
        <v>11093711.51</v>
      </c>
      <c r="L308" s="166">
        <v>-2529098.4700000002</v>
      </c>
      <c r="M308" s="42">
        <v>8564613.0399999991</v>
      </c>
    </row>
    <row r="309" spans="2:13" ht="15" x14ac:dyDescent="0.25">
      <c r="B309" s="20" t="str">
        <f t="shared" si="4"/>
        <v>5136</v>
      </c>
      <c r="C309" s="40" t="s">
        <v>871</v>
      </c>
      <c r="D309" s="42">
        <v>330763.38</v>
      </c>
      <c r="E309" s="42">
        <v>83520</v>
      </c>
      <c r="F309" s="169">
        <v>0</v>
      </c>
      <c r="G309" s="42">
        <v>83520</v>
      </c>
      <c r="H309" s="42">
        <v>195460</v>
      </c>
      <c r="I309" s="169">
        <v>0</v>
      </c>
      <c r="J309" s="42">
        <v>195460</v>
      </c>
      <c r="K309" s="41">
        <v>0</v>
      </c>
      <c r="L309" s="169">
        <v>0</v>
      </c>
      <c r="M309" s="41">
        <v>0</v>
      </c>
    </row>
    <row r="310" spans="2:13" ht="15" x14ac:dyDescent="0.25">
      <c r="B310" s="20" t="str">
        <f t="shared" si="4"/>
        <v>5137</v>
      </c>
      <c r="C310" s="40" t="s">
        <v>872</v>
      </c>
      <c r="D310" s="42">
        <v>348502.97</v>
      </c>
      <c r="E310" s="42">
        <v>267484.45</v>
      </c>
      <c r="F310" s="166">
        <v>-100</v>
      </c>
      <c r="G310" s="42">
        <v>267384.45</v>
      </c>
      <c r="H310" s="42">
        <v>566407.6</v>
      </c>
      <c r="I310" s="166">
        <v>-7466.91</v>
      </c>
      <c r="J310" s="42">
        <v>558940.68999999994</v>
      </c>
      <c r="K310" s="42">
        <v>338987.8</v>
      </c>
      <c r="L310" s="166">
        <v>-2381</v>
      </c>
      <c r="M310" s="42">
        <v>336606.8</v>
      </c>
    </row>
    <row r="311" spans="2:13" ht="15" x14ac:dyDescent="0.25">
      <c r="B311" s="20" t="str">
        <f t="shared" si="4"/>
        <v>5137</v>
      </c>
      <c r="C311" s="40" t="s">
        <v>873</v>
      </c>
      <c r="D311" s="42">
        <v>447133.06</v>
      </c>
      <c r="E311" s="42">
        <v>599013.84</v>
      </c>
      <c r="F311" s="166">
        <v>-9216</v>
      </c>
      <c r="G311" s="42">
        <v>589797.84</v>
      </c>
      <c r="H311" s="42">
        <v>678625.13</v>
      </c>
      <c r="I311" s="166">
        <v>-5015.01</v>
      </c>
      <c r="J311" s="42">
        <v>673610.12</v>
      </c>
      <c r="K311" s="42">
        <v>715786.32</v>
      </c>
      <c r="L311" s="166">
        <v>-10207.040000000001</v>
      </c>
      <c r="M311" s="42">
        <v>705579.28</v>
      </c>
    </row>
    <row r="312" spans="2:13" ht="15" x14ac:dyDescent="0.25">
      <c r="B312" s="20" t="str">
        <f t="shared" si="4"/>
        <v>5137</v>
      </c>
      <c r="C312" s="40" t="s">
        <v>1251</v>
      </c>
      <c r="D312" s="42">
        <v>521308.24</v>
      </c>
      <c r="E312" s="42">
        <v>702836.01</v>
      </c>
      <c r="F312" s="166">
        <v>-18187.61</v>
      </c>
      <c r="G312" s="42">
        <v>684648.4</v>
      </c>
      <c r="H312" s="42">
        <v>687952.12</v>
      </c>
      <c r="I312" s="166">
        <v>-11082.23</v>
      </c>
      <c r="J312" s="42">
        <v>676869.89</v>
      </c>
      <c r="K312" s="42">
        <v>551429.73</v>
      </c>
      <c r="L312" s="166">
        <v>-2660</v>
      </c>
      <c r="M312" s="42">
        <v>548769.73</v>
      </c>
    </row>
    <row r="313" spans="2:13" ht="15" x14ac:dyDescent="0.25">
      <c r="B313" s="20" t="str">
        <f t="shared" si="4"/>
        <v>5137</v>
      </c>
      <c r="C313" s="40" t="s">
        <v>874</v>
      </c>
      <c r="D313" s="42">
        <v>92730.65</v>
      </c>
      <c r="E313" s="42">
        <v>59772.800000000003</v>
      </c>
      <c r="F313" s="169">
        <v>0</v>
      </c>
      <c r="G313" s="42">
        <v>59772.800000000003</v>
      </c>
      <c r="H313" s="42">
        <v>277413.58</v>
      </c>
      <c r="I313" s="166">
        <v>-2016.96</v>
      </c>
      <c r="J313" s="42">
        <v>275396.62</v>
      </c>
      <c r="K313" s="41">
        <v>0</v>
      </c>
      <c r="L313" s="169">
        <v>0</v>
      </c>
      <c r="M313" s="41">
        <v>0</v>
      </c>
    </row>
    <row r="314" spans="2:13" ht="15" x14ac:dyDescent="0.25">
      <c r="B314" s="20" t="str">
        <f t="shared" si="4"/>
        <v>5138</v>
      </c>
      <c r="C314" s="40" t="s">
        <v>875</v>
      </c>
      <c r="D314" s="42">
        <v>7542837.1900000004</v>
      </c>
      <c r="E314" s="42">
        <v>9556791.2400000002</v>
      </c>
      <c r="F314" s="166">
        <v>-6770</v>
      </c>
      <c r="G314" s="42">
        <v>9550021.2400000002</v>
      </c>
      <c r="H314" s="42">
        <v>866350.38</v>
      </c>
      <c r="I314" s="166">
        <v>-26460</v>
      </c>
      <c r="J314" s="42">
        <v>839890.38</v>
      </c>
      <c r="K314" s="42">
        <v>7840.78</v>
      </c>
      <c r="L314" s="169">
        <v>0</v>
      </c>
      <c r="M314" s="42">
        <v>7840.78</v>
      </c>
    </row>
    <row r="315" spans="2:13" ht="15" x14ac:dyDescent="0.25">
      <c r="B315" s="20" t="str">
        <f t="shared" si="4"/>
        <v>5138</v>
      </c>
      <c r="C315" s="40" t="s">
        <v>876</v>
      </c>
      <c r="D315" s="41">
        <v>0</v>
      </c>
      <c r="E315" s="41">
        <v>0</v>
      </c>
      <c r="F315" s="169">
        <v>0</v>
      </c>
      <c r="G315" s="41">
        <v>0</v>
      </c>
      <c r="H315" s="42">
        <v>12650898.949999999</v>
      </c>
      <c r="I315" s="169">
        <v>0</v>
      </c>
      <c r="J315" s="42">
        <v>12650898.949999999</v>
      </c>
      <c r="K315" s="42">
        <v>14816595.32</v>
      </c>
      <c r="L315" s="166">
        <v>-78391.009999999995</v>
      </c>
      <c r="M315" s="42">
        <v>14738204.310000001</v>
      </c>
    </row>
    <row r="316" spans="2:13" ht="15" x14ac:dyDescent="0.25">
      <c r="B316" s="20" t="str">
        <f t="shared" si="4"/>
        <v>5138</v>
      </c>
      <c r="C316" s="40" t="s">
        <v>877</v>
      </c>
      <c r="D316" s="42">
        <v>859621.03</v>
      </c>
      <c r="E316" s="42">
        <v>968026.18</v>
      </c>
      <c r="F316" s="166">
        <v>-2040.6</v>
      </c>
      <c r="G316" s="42">
        <v>965985.58</v>
      </c>
      <c r="H316" s="42">
        <v>1146966.3400000001</v>
      </c>
      <c r="I316" s="169">
        <v>0</v>
      </c>
      <c r="J316" s="42">
        <v>1146966.3400000001</v>
      </c>
      <c r="K316" s="42">
        <v>565357.1</v>
      </c>
      <c r="L316" s="169">
        <v>0</v>
      </c>
      <c r="M316" s="42">
        <v>565357.1</v>
      </c>
    </row>
    <row r="317" spans="2:13" ht="15" x14ac:dyDescent="0.25">
      <c r="B317" s="20" t="str">
        <f t="shared" si="4"/>
        <v>5138</v>
      </c>
      <c r="C317" s="40" t="s">
        <v>1252</v>
      </c>
      <c r="D317" s="42">
        <v>293568.05</v>
      </c>
      <c r="E317" s="42">
        <v>314136.21999999997</v>
      </c>
      <c r="F317" s="166">
        <v>-6915.89</v>
      </c>
      <c r="G317" s="42">
        <v>307220.33</v>
      </c>
      <c r="H317" s="42">
        <v>313261.99</v>
      </c>
      <c r="I317" s="166">
        <v>-7983.5</v>
      </c>
      <c r="J317" s="42">
        <v>305278.49</v>
      </c>
      <c r="K317" s="42">
        <v>450398.14</v>
      </c>
      <c r="L317" s="166">
        <v>-53267.71</v>
      </c>
      <c r="M317" s="42">
        <v>397130.43</v>
      </c>
    </row>
    <row r="318" spans="2:13" ht="15" x14ac:dyDescent="0.25">
      <c r="B318" s="20" t="str">
        <f t="shared" si="4"/>
        <v>5138</v>
      </c>
      <c r="C318" s="40" t="s">
        <v>1297</v>
      </c>
      <c r="D318" s="41">
        <v>0</v>
      </c>
      <c r="E318" s="41">
        <v>0</v>
      </c>
      <c r="F318" s="169">
        <v>0</v>
      </c>
      <c r="G318" s="41">
        <v>0</v>
      </c>
      <c r="H318" s="41">
        <v>0</v>
      </c>
      <c r="I318" s="169">
        <v>0</v>
      </c>
      <c r="J318" s="41">
        <v>0</v>
      </c>
      <c r="K318" s="42">
        <v>152627.12</v>
      </c>
      <c r="L318" s="166">
        <v>-2754.12</v>
      </c>
      <c r="M318" s="42">
        <v>149873</v>
      </c>
    </row>
    <row r="319" spans="2:13" ht="15" x14ac:dyDescent="0.25">
      <c r="B319" s="20" t="str">
        <f t="shared" si="4"/>
        <v>5139</v>
      </c>
      <c r="C319" s="40" t="s">
        <v>878</v>
      </c>
      <c r="D319" s="42">
        <v>98641.76</v>
      </c>
      <c r="E319" s="42">
        <v>70354.559999999998</v>
      </c>
      <c r="F319" s="169">
        <v>0</v>
      </c>
      <c r="G319" s="42">
        <v>70354.559999999998</v>
      </c>
      <c r="H319" s="42">
        <v>59286.29</v>
      </c>
      <c r="I319" s="169">
        <v>0</v>
      </c>
      <c r="J319" s="42">
        <v>59286.29</v>
      </c>
      <c r="K319" s="42">
        <v>53949.64</v>
      </c>
      <c r="L319" s="169">
        <v>0</v>
      </c>
      <c r="M319" s="42">
        <v>53949.64</v>
      </c>
    </row>
    <row r="320" spans="2:13" ht="15" x14ac:dyDescent="0.25">
      <c r="B320" s="20" t="str">
        <f t="shared" si="4"/>
        <v>5139</v>
      </c>
      <c r="C320" s="40" t="s">
        <v>879</v>
      </c>
      <c r="D320" s="42">
        <v>20000</v>
      </c>
      <c r="E320" s="42">
        <v>19034</v>
      </c>
      <c r="F320" s="169">
        <v>0</v>
      </c>
      <c r="G320" s="42">
        <v>19034</v>
      </c>
      <c r="H320" s="42">
        <v>196369.34</v>
      </c>
      <c r="I320" s="169">
        <v>0</v>
      </c>
      <c r="J320" s="42">
        <v>196369.34</v>
      </c>
      <c r="K320" s="42">
        <v>19823.099999999999</v>
      </c>
      <c r="L320" s="169">
        <v>0</v>
      </c>
      <c r="M320" s="42">
        <v>19823.099999999999</v>
      </c>
    </row>
    <row r="321" spans="2:13" ht="15" x14ac:dyDescent="0.25">
      <c r="B321" s="20" t="str">
        <f t="shared" si="4"/>
        <v>5139</v>
      </c>
      <c r="C321" s="40" t="s">
        <v>880</v>
      </c>
      <c r="D321" s="42">
        <v>43772.54</v>
      </c>
      <c r="E321" s="42">
        <v>6607.83</v>
      </c>
      <c r="F321" s="169">
        <v>0</v>
      </c>
      <c r="G321" s="42">
        <v>6607.83</v>
      </c>
      <c r="H321" s="42">
        <v>3003.1</v>
      </c>
      <c r="I321" s="169">
        <v>0</v>
      </c>
      <c r="J321" s="42">
        <v>3003.1</v>
      </c>
      <c r="K321" s="42">
        <v>341.4</v>
      </c>
      <c r="L321" s="169">
        <v>0</v>
      </c>
      <c r="M321" s="42">
        <v>341.4</v>
      </c>
    </row>
    <row r="322" spans="2:13" ht="15" x14ac:dyDescent="0.25">
      <c r="B322" s="20" t="str">
        <f t="shared" si="4"/>
        <v>5139</v>
      </c>
      <c r="C322" s="40" t="s">
        <v>881</v>
      </c>
      <c r="D322" s="41">
        <v>0</v>
      </c>
      <c r="E322" s="42">
        <v>52471614.07</v>
      </c>
      <c r="F322" s="169">
        <v>0</v>
      </c>
      <c r="G322" s="42">
        <v>52471614.07</v>
      </c>
      <c r="H322" s="41">
        <v>0</v>
      </c>
      <c r="I322" s="169">
        <v>0</v>
      </c>
      <c r="J322" s="41">
        <v>0</v>
      </c>
      <c r="K322" s="41">
        <v>0</v>
      </c>
      <c r="L322" s="169">
        <v>0</v>
      </c>
      <c r="M322" s="41">
        <v>0</v>
      </c>
    </row>
    <row r="323" spans="2:13" ht="15" x14ac:dyDescent="0.25">
      <c r="B323" s="20" t="str">
        <f t="shared" si="4"/>
        <v>5139</v>
      </c>
      <c r="C323" s="40" t="s">
        <v>1298</v>
      </c>
      <c r="D323" s="41">
        <v>0</v>
      </c>
      <c r="E323" s="41">
        <v>0</v>
      </c>
      <c r="F323" s="169">
        <v>0</v>
      </c>
      <c r="G323" s="41">
        <v>0</v>
      </c>
      <c r="H323" s="41">
        <v>0</v>
      </c>
      <c r="I323" s="169">
        <v>0</v>
      </c>
      <c r="J323" s="41">
        <v>0</v>
      </c>
      <c r="K323" s="42">
        <v>6449.6</v>
      </c>
      <c r="L323" s="169">
        <v>0</v>
      </c>
      <c r="M323" s="42">
        <v>6449.6</v>
      </c>
    </row>
    <row r="324" spans="2:13" ht="15" x14ac:dyDescent="0.25">
      <c r="B324" s="20" t="str">
        <f t="shared" ref="B324:B354" si="5">MID(C324,3,4)</f>
        <v>5139</v>
      </c>
      <c r="C324" s="40" t="s">
        <v>882</v>
      </c>
      <c r="D324" s="42">
        <v>12443841.75</v>
      </c>
      <c r="E324" s="42">
        <v>16862653.27</v>
      </c>
      <c r="F324" s="166">
        <v>-25591.89</v>
      </c>
      <c r="G324" s="42">
        <v>16837061.379999999</v>
      </c>
      <c r="H324" s="42">
        <v>19508989.43</v>
      </c>
      <c r="I324" s="166">
        <v>-244728.95999999999</v>
      </c>
      <c r="J324" s="42">
        <v>19264260.469999999</v>
      </c>
      <c r="K324" s="42">
        <v>20423298.699999999</v>
      </c>
      <c r="L324" s="166">
        <v>-32845.86</v>
      </c>
      <c r="M324" s="42">
        <v>20390452.84</v>
      </c>
    </row>
    <row r="325" spans="2:13" ht="15" x14ac:dyDescent="0.25">
      <c r="B325" s="20" t="str">
        <f t="shared" si="5"/>
        <v>5241</v>
      </c>
      <c r="C325" s="40" t="s">
        <v>883</v>
      </c>
      <c r="D325" s="42">
        <v>20000</v>
      </c>
      <c r="E325" s="41">
        <v>0</v>
      </c>
      <c r="F325" s="169">
        <v>0</v>
      </c>
      <c r="G325" s="41">
        <v>0</v>
      </c>
      <c r="H325" s="42">
        <v>4640</v>
      </c>
      <c r="I325" s="169">
        <v>0</v>
      </c>
      <c r="J325" s="42">
        <v>4640</v>
      </c>
      <c r="K325" s="41">
        <v>0</v>
      </c>
      <c r="L325" s="169">
        <v>0</v>
      </c>
      <c r="M325" s="41">
        <v>0</v>
      </c>
    </row>
    <row r="326" spans="2:13" ht="15" x14ac:dyDescent="0.25">
      <c r="B326" s="20" t="str">
        <f t="shared" si="5"/>
        <v>5241</v>
      </c>
      <c r="C326" s="40" t="s">
        <v>1203</v>
      </c>
      <c r="D326" s="41">
        <v>0</v>
      </c>
      <c r="E326" s="41">
        <v>0</v>
      </c>
      <c r="F326" s="169">
        <v>0</v>
      </c>
      <c r="G326" s="41">
        <v>0</v>
      </c>
      <c r="H326" s="41">
        <v>0</v>
      </c>
      <c r="I326" s="169">
        <v>0</v>
      </c>
      <c r="J326" s="41">
        <v>0</v>
      </c>
      <c r="K326" s="42">
        <v>3000</v>
      </c>
      <c r="L326" s="169">
        <v>0</v>
      </c>
      <c r="M326" s="42">
        <v>3000</v>
      </c>
    </row>
    <row r="327" spans="2:13" ht="15" x14ac:dyDescent="0.25">
      <c r="B327" s="20" t="str">
        <f t="shared" si="5"/>
        <v>5243</v>
      </c>
      <c r="C327" s="40" t="s">
        <v>884</v>
      </c>
      <c r="D327" s="42">
        <v>60978.93</v>
      </c>
      <c r="E327" s="42">
        <v>25000</v>
      </c>
      <c r="F327" s="169">
        <v>0</v>
      </c>
      <c r="G327" s="42">
        <v>25000</v>
      </c>
      <c r="H327" s="42">
        <v>3000</v>
      </c>
      <c r="I327" s="169">
        <v>0</v>
      </c>
      <c r="J327" s="42">
        <v>3000</v>
      </c>
      <c r="K327" s="41">
        <v>0</v>
      </c>
      <c r="L327" s="169">
        <v>0</v>
      </c>
      <c r="M327" s="41">
        <v>0</v>
      </c>
    </row>
    <row r="328" spans="2:13" ht="15" x14ac:dyDescent="0.25">
      <c r="B328" s="20" t="str">
        <f t="shared" si="5"/>
        <v>5251</v>
      </c>
      <c r="C328" s="40" t="s">
        <v>885</v>
      </c>
      <c r="D328" s="42">
        <v>2610484.2799999998</v>
      </c>
      <c r="E328" s="42">
        <v>2794460.1</v>
      </c>
      <c r="F328" s="169">
        <v>0</v>
      </c>
      <c r="G328" s="42">
        <v>2794460.1</v>
      </c>
      <c r="H328" s="42">
        <v>3629594.13</v>
      </c>
      <c r="I328" s="169">
        <v>0</v>
      </c>
      <c r="J328" s="42">
        <v>3629594.13</v>
      </c>
      <c r="K328" s="42">
        <v>4251545.6100000003</v>
      </c>
      <c r="L328" s="169">
        <v>0</v>
      </c>
      <c r="M328" s="42">
        <v>4251545.6100000003</v>
      </c>
    </row>
    <row r="329" spans="2:13" ht="15" x14ac:dyDescent="0.25">
      <c r="B329" s="20" t="str">
        <f t="shared" si="5"/>
        <v>5513</v>
      </c>
      <c r="C329" s="40" t="s">
        <v>886</v>
      </c>
      <c r="D329" s="42">
        <v>43605716.640000001</v>
      </c>
      <c r="E329" s="42">
        <v>47980122.560000002</v>
      </c>
      <c r="F329" s="169">
        <v>0</v>
      </c>
      <c r="G329" s="42">
        <v>47980122.560000002</v>
      </c>
      <c r="H329" s="42">
        <v>53629878.859999999</v>
      </c>
      <c r="I329" s="169">
        <v>0</v>
      </c>
      <c r="J329" s="42">
        <v>53629878.859999999</v>
      </c>
      <c r="K329" s="42">
        <v>54178731.130000003</v>
      </c>
      <c r="L329" s="169">
        <v>0</v>
      </c>
      <c r="M329" s="42">
        <v>54178731.130000003</v>
      </c>
    </row>
    <row r="330" spans="2:13" ht="15" x14ac:dyDescent="0.25">
      <c r="B330" s="20" t="str">
        <f t="shared" si="5"/>
        <v>5515</v>
      </c>
      <c r="C330" s="40" t="s">
        <v>1253</v>
      </c>
      <c r="D330" s="42">
        <v>5115544.8899999997</v>
      </c>
      <c r="E330" s="42">
        <v>7122752.3899999997</v>
      </c>
      <c r="F330" s="166">
        <v>-813184.16</v>
      </c>
      <c r="G330" s="42">
        <v>6309568.2300000004</v>
      </c>
      <c r="H330" s="42">
        <v>8456433.3800000008</v>
      </c>
      <c r="I330" s="169">
        <v>0</v>
      </c>
      <c r="J330" s="42">
        <v>8456433.3800000008</v>
      </c>
      <c r="K330" s="42">
        <v>9981358.5199999996</v>
      </c>
      <c r="L330" s="169">
        <v>0</v>
      </c>
      <c r="M330" s="42">
        <v>9981358.5199999996</v>
      </c>
    </row>
    <row r="331" spans="2:13" ht="15" x14ac:dyDescent="0.25">
      <c r="B331" s="20" t="str">
        <f t="shared" si="5"/>
        <v>5515</v>
      </c>
      <c r="C331" s="40" t="s">
        <v>1254</v>
      </c>
      <c r="D331" s="42">
        <v>13199735.109999999</v>
      </c>
      <c r="E331" s="42">
        <v>20010567.280000001</v>
      </c>
      <c r="F331" s="166">
        <v>-849480.69</v>
      </c>
      <c r="G331" s="42">
        <v>19161086.59</v>
      </c>
      <c r="H331" s="42">
        <v>15690708.16</v>
      </c>
      <c r="I331" s="166">
        <v>-12991.68</v>
      </c>
      <c r="J331" s="42">
        <v>15677716.48</v>
      </c>
      <c r="K331" s="42">
        <v>14654718.16</v>
      </c>
      <c r="L331" s="169">
        <v>0</v>
      </c>
      <c r="M331" s="42">
        <v>14654718.16</v>
      </c>
    </row>
    <row r="332" spans="2:13" ht="15" x14ac:dyDescent="0.25">
      <c r="B332" s="20" t="str">
        <f t="shared" si="5"/>
        <v>5515</v>
      </c>
      <c r="C332" s="40" t="s">
        <v>887</v>
      </c>
      <c r="D332" s="42">
        <v>8611208.9700000007</v>
      </c>
      <c r="E332" s="42">
        <v>12250718.779999999</v>
      </c>
      <c r="F332" s="166">
        <v>-511400.47</v>
      </c>
      <c r="G332" s="42">
        <v>11739318.310000001</v>
      </c>
      <c r="H332" s="42">
        <v>13987893.960000001</v>
      </c>
      <c r="I332" s="169">
        <v>0</v>
      </c>
      <c r="J332" s="42">
        <v>13987893.960000001</v>
      </c>
      <c r="K332" s="42">
        <v>16488764.75</v>
      </c>
      <c r="L332" s="169">
        <v>0</v>
      </c>
      <c r="M332" s="42">
        <v>16488764.75</v>
      </c>
    </row>
    <row r="333" spans="2:13" ht="15" x14ac:dyDescent="0.25">
      <c r="B333" s="20" t="str">
        <f t="shared" si="5"/>
        <v>5515</v>
      </c>
      <c r="C333" s="40" t="s">
        <v>888</v>
      </c>
      <c r="D333" s="41">
        <v>0</v>
      </c>
      <c r="E333" s="41">
        <v>0</v>
      </c>
      <c r="F333" s="169">
        <v>0</v>
      </c>
      <c r="G333" s="41">
        <v>0</v>
      </c>
      <c r="H333" s="41">
        <v>0</v>
      </c>
      <c r="I333" s="169">
        <v>0</v>
      </c>
      <c r="J333" s="41">
        <v>0</v>
      </c>
      <c r="K333" s="42">
        <v>3249.5</v>
      </c>
      <c r="L333" s="169">
        <v>0</v>
      </c>
      <c r="M333" s="42">
        <v>3249.5</v>
      </c>
    </row>
    <row r="334" spans="2:13" ht="15" x14ac:dyDescent="0.25">
      <c r="B334" s="20" t="str">
        <f t="shared" si="5"/>
        <v>5515</v>
      </c>
      <c r="C334" s="40" t="s">
        <v>1255</v>
      </c>
      <c r="D334" s="42">
        <v>6460211.3499999996</v>
      </c>
      <c r="E334" s="42">
        <v>17035453.989999998</v>
      </c>
      <c r="F334" s="166">
        <v>-4434000</v>
      </c>
      <c r="G334" s="42">
        <v>12601453.99</v>
      </c>
      <c r="H334" s="42">
        <v>10802708.710000001</v>
      </c>
      <c r="I334" s="169">
        <v>0</v>
      </c>
      <c r="J334" s="42">
        <v>10802708.710000001</v>
      </c>
      <c r="K334" s="42">
        <v>14258609.380000001</v>
      </c>
      <c r="L334" s="169">
        <v>0</v>
      </c>
      <c r="M334" s="42">
        <v>14258609.380000001</v>
      </c>
    </row>
    <row r="335" spans="2:13" ht="15" x14ac:dyDescent="0.25">
      <c r="B335" s="20" t="str">
        <f t="shared" si="5"/>
        <v>5515</v>
      </c>
      <c r="C335" s="40" t="s">
        <v>889</v>
      </c>
      <c r="D335" s="42">
        <v>37825</v>
      </c>
      <c r="E335" s="42">
        <v>37368.75</v>
      </c>
      <c r="F335" s="169">
        <v>0</v>
      </c>
      <c r="G335" s="42">
        <v>37368.75</v>
      </c>
      <c r="H335" s="42">
        <v>32868.75</v>
      </c>
      <c r="I335" s="169">
        <v>0</v>
      </c>
      <c r="J335" s="42">
        <v>32868.75</v>
      </c>
      <c r="K335" s="42">
        <v>44083.33</v>
      </c>
      <c r="L335" s="169">
        <v>0</v>
      </c>
      <c r="M335" s="42">
        <v>44083.33</v>
      </c>
    </row>
    <row r="336" spans="2:13" ht="15" x14ac:dyDescent="0.25">
      <c r="B336" s="20" t="str">
        <f t="shared" si="5"/>
        <v>5515</v>
      </c>
      <c r="C336" s="40" t="s">
        <v>890</v>
      </c>
      <c r="D336" s="41">
        <v>0</v>
      </c>
      <c r="E336" s="41">
        <v>0</v>
      </c>
      <c r="F336" s="169">
        <v>0</v>
      </c>
      <c r="G336" s="41">
        <v>0</v>
      </c>
      <c r="H336" s="41">
        <v>0</v>
      </c>
      <c r="I336" s="169">
        <v>0</v>
      </c>
      <c r="J336" s="41">
        <v>0</v>
      </c>
      <c r="K336" s="42">
        <v>230788.36</v>
      </c>
      <c r="L336" s="169">
        <v>0</v>
      </c>
      <c r="M336" s="42">
        <v>230788.36</v>
      </c>
    </row>
    <row r="337" spans="2:13" ht="15" x14ac:dyDescent="0.25">
      <c r="B337" s="20" t="str">
        <f t="shared" si="5"/>
        <v>5515</v>
      </c>
      <c r="C337" s="40" t="s">
        <v>891</v>
      </c>
      <c r="D337" s="42">
        <v>1124706.51</v>
      </c>
      <c r="E337" s="42">
        <v>537801.97</v>
      </c>
      <c r="F337" s="166">
        <v>-22776.959999999999</v>
      </c>
      <c r="G337" s="42">
        <v>515025.01</v>
      </c>
      <c r="H337" s="42">
        <v>575072.51</v>
      </c>
      <c r="I337" s="169">
        <v>0</v>
      </c>
      <c r="J337" s="42">
        <v>575072.51</v>
      </c>
      <c r="K337" s="42">
        <v>555879.46</v>
      </c>
      <c r="L337" s="169">
        <v>0</v>
      </c>
      <c r="M337" s="42">
        <v>555879.46</v>
      </c>
    </row>
    <row r="338" spans="2:13" ht="15" x14ac:dyDescent="0.25">
      <c r="B338" s="20" t="str">
        <f t="shared" si="5"/>
        <v>5515</v>
      </c>
      <c r="C338" s="40" t="s">
        <v>1256</v>
      </c>
      <c r="D338" s="42">
        <v>121497.41</v>
      </c>
      <c r="E338" s="42">
        <v>119504.16</v>
      </c>
      <c r="F338" s="169">
        <v>0</v>
      </c>
      <c r="G338" s="42">
        <v>119504.16</v>
      </c>
      <c r="H338" s="42">
        <v>255956.38</v>
      </c>
      <c r="I338" s="169">
        <v>0</v>
      </c>
      <c r="J338" s="42">
        <v>255956.38</v>
      </c>
      <c r="K338" s="42">
        <v>293968.64000000001</v>
      </c>
      <c r="L338" s="169">
        <v>0</v>
      </c>
      <c r="M338" s="42">
        <v>293968.64000000001</v>
      </c>
    </row>
    <row r="339" spans="2:13" ht="15" x14ac:dyDescent="0.25">
      <c r="B339" s="20" t="str">
        <f t="shared" si="5"/>
        <v>5515</v>
      </c>
      <c r="C339" s="40" t="s">
        <v>892</v>
      </c>
      <c r="D339" s="42">
        <v>37787.74</v>
      </c>
      <c r="E339" s="42">
        <v>39514.410000000003</v>
      </c>
      <c r="F339" s="166">
        <v>-2246</v>
      </c>
      <c r="G339" s="42">
        <v>37268.410000000003</v>
      </c>
      <c r="H339" s="42">
        <v>36663.57</v>
      </c>
      <c r="I339" s="169">
        <v>0</v>
      </c>
      <c r="J339" s="42">
        <v>36663.57</v>
      </c>
      <c r="K339" s="42">
        <v>32239.82</v>
      </c>
      <c r="L339" s="169">
        <v>0</v>
      </c>
      <c r="M339" s="42">
        <v>32239.82</v>
      </c>
    </row>
    <row r="340" spans="2:13" ht="15" x14ac:dyDescent="0.25">
      <c r="B340" s="20" t="str">
        <f t="shared" si="5"/>
        <v>5517</v>
      </c>
      <c r="C340" s="40" t="s">
        <v>893</v>
      </c>
      <c r="D340" s="42">
        <v>4617055.1900000004</v>
      </c>
      <c r="E340" s="42">
        <v>6671780.6699999999</v>
      </c>
      <c r="F340" s="169">
        <v>0</v>
      </c>
      <c r="G340" s="42">
        <v>6671780.6699999999</v>
      </c>
      <c r="H340" s="42">
        <v>1002634.93</v>
      </c>
      <c r="I340" s="166">
        <v>-35960</v>
      </c>
      <c r="J340" s="42">
        <v>966674.93</v>
      </c>
      <c r="K340" s="42">
        <v>1457745.5</v>
      </c>
      <c r="L340" s="169">
        <v>0</v>
      </c>
      <c r="M340" s="42">
        <v>1457745.5</v>
      </c>
    </row>
    <row r="341" spans="2:13" ht="15" x14ac:dyDescent="0.25">
      <c r="B341" s="20" t="str">
        <f t="shared" si="5"/>
        <v>5594</v>
      </c>
      <c r="C341" s="40" t="s">
        <v>894</v>
      </c>
      <c r="D341" s="41">
        <v>0</v>
      </c>
      <c r="E341" s="42">
        <v>88204.160000000003</v>
      </c>
      <c r="F341" s="169">
        <v>0</v>
      </c>
      <c r="G341" s="42">
        <v>88204.160000000003</v>
      </c>
      <c r="H341" s="42">
        <v>1642750.79</v>
      </c>
      <c r="I341" s="166">
        <v>-1446423.01</v>
      </c>
      <c r="J341" s="42">
        <v>196327.78</v>
      </c>
      <c r="K341" s="42">
        <v>891493.54</v>
      </c>
      <c r="L341" s="166">
        <v>-855196.1</v>
      </c>
      <c r="M341" s="42">
        <v>36297.440000000002</v>
      </c>
    </row>
    <row r="342" spans="2:13" ht="15" x14ac:dyDescent="0.25">
      <c r="B342" s="20" t="str">
        <f t="shared" si="5"/>
        <v>5599</v>
      </c>
      <c r="C342" s="40" t="s">
        <v>895</v>
      </c>
      <c r="D342" s="42">
        <v>42935.21</v>
      </c>
      <c r="E342" s="42">
        <v>284447.5</v>
      </c>
      <c r="F342" s="166">
        <v>-0.19</v>
      </c>
      <c r="G342" s="42">
        <v>284447.31</v>
      </c>
      <c r="H342" s="42">
        <v>1039787.05</v>
      </c>
      <c r="I342" s="166">
        <v>-165378.18</v>
      </c>
      <c r="J342" s="42">
        <v>874408.87</v>
      </c>
      <c r="K342" s="42">
        <v>301944.2</v>
      </c>
      <c r="L342" s="166">
        <v>-4.3099999999999996</v>
      </c>
      <c r="M342" s="42">
        <v>301939.89</v>
      </c>
    </row>
    <row r="343" spans="2:13" ht="15" x14ac:dyDescent="0.25">
      <c r="B343" s="20" t="str">
        <f t="shared" si="5"/>
        <v>7700</v>
      </c>
      <c r="C343" s="40" t="s">
        <v>896</v>
      </c>
      <c r="D343" s="42">
        <v>0.01</v>
      </c>
      <c r="E343" s="42">
        <v>0</v>
      </c>
      <c r="F343" s="166">
        <v>-0.01</v>
      </c>
      <c r="G343" s="42">
        <v>0</v>
      </c>
      <c r="H343" s="41">
        <v>0</v>
      </c>
      <c r="I343" s="169">
        <v>0</v>
      </c>
      <c r="J343" s="41">
        <v>0</v>
      </c>
      <c r="K343" s="41">
        <v>0</v>
      </c>
      <c r="L343" s="169">
        <v>0</v>
      </c>
      <c r="M343" s="41">
        <v>0</v>
      </c>
    </row>
    <row r="344" spans="2:13" ht="15" x14ac:dyDescent="0.25">
      <c r="B344" s="20" t="str">
        <f t="shared" si="5"/>
        <v>7700</v>
      </c>
      <c r="C344" s="40" t="s">
        <v>897</v>
      </c>
      <c r="D344" s="42">
        <v>-0.01</v>
      </c>
      <c r="E344" s="42">
        <v>0.01</v>
      </c>
      <c r="F344" s="166">
        <v>0</v>
      </c>
      <c r="G344" s="42">
        <v>0</v>
      </c>
      <c r="H344" s="41">
        <v>0</v>
      </c>
      <c r="I344" s="169">
        <v>0</v>
      </c>
      <c r="J344" s="41">
        <v>0</v>
      </c>
      <c r="K344" s="41">
        <v>0</v>
      </c>
      <c r="L344" s="169">
        <v>0</v>
      </c>
      <c r="M344" s="41">
        <v>0</v>
      </c>
    </row>
    <row r="345" spans="2:13" ht="15" x14ac:dyDescent="0.25">
      <c r="B345" s="20" t="str">
        <f t="shared" si="5"/>
        <v>7700</v>
      </c>
      <c r="C345" s="40" t="s">
        <v>898</v>
      </c>
      <c r="D345" s="42">
        <v>1399881.21</v>
      </c>
      <c r="E345" s="42">
        <v>75751259.840000004</v>
      </c>
      <c r="F345" s="166">
        <v>-40514919.200000003</v>
      </c>
      <c r="G345" s="42">
        <v>36636221.850000001</v>
      </c>
      <c r="H345" s="42">
        <v>86791857.930000007</v>
      </c>
      <c r="I345" s="166">
        <v>-36636221.850000001</v>
      </c>
      <c r="J345" s="42">
        <v>86791857.930000007</v>
      </c>
      <c r="K345" s="42">
        <v>8859552.9900000002</v>
      </c>
      <c r="L345" s="166">
        <v>-92910495.569999993</v>
      </c>
      <c r="M345" s="42">
        <v>2740915.35</v>
      </c>
    </row>
    <row r="346" spans="2:13" ht="15" x14ac:dyDescent="0.25">
      <c r="B346" s="20" t="str">
        <f t="shared" si="5"/>
        <v>7700</v>
      </c>
      <c r="C346" s="40" t="s">
        <v>899</v>
      </c>
      <c r="D346" s="42">
        <v>-1399881.21</v>
      </c>
      <c r="E346" s="42">
        <v>40514919.200000003</v>
      </c>
      <c r="F346" s="166">
        <v>-75751259.840000004</v>
      </c>
      <c r="G346" s="42">
        <v>-36636221.850000001</v>
      </c>
      <c r="H346" s="42">
        <v>36636221.850000001</v>
      </c>
      <c r="I346" s="166">
        <v>-86791857.930000007</v>
      </c>
      <c r="J346" s="42">
        <v>-86791857.930000007</v>
      </c>
      <c r="K346" s="42">
        <v>92910495.569999993</v>
      </c>
      <c r="L346" s="166">
        <v>-8859552.9900000002</v>
      </c>
      <c r="M346" s="42">
        <v>-2740915.35</v>
      </c>
    </row>
    <row r="347" spans="2:13" ht="15" x14ac:dyDescent="0.25">
      <c r="B347" s="20" t="str">
        <f t="shared" si="5"/>
        <v>7705</v>
      </c>
      <c r="C347" s="40" t="s">
        <v>900</v>
      </c>
      <c r="D347" s="41">
        <v>0</v>
      </c>
      <c r="E347" s="42">
        <v>203786881.5</v>
      </c>
      <c r="F347" s="166">
        <v>-203786881.5</v>
      </c>
      <c r="G347" s="42">
        <v>0</v>
      </c>
      <c r="H347" s="41">
        <v>0</v>
      </c>
      <c r="I347" s="169">
        <v>0</v>
      </c>
      <c r="J347" s="41">
        <v>0</v>
      </c>
      <c r="K347" s="41">
        <v>0</v>
      </c>
      <c r="L347" s="169">
        <v>0</v>
      </c>
      <c r="M347" s="41">
        <v>0</v>
      </c>
    </row>
    <row r="348" spans="2:13" ht="15" x14ac:dyDescent="0.25">
      <c r="B348" s="20" t="str">
        <f t="shared" si="5"/>
        <v>7705</v>
      </c>
      <c r="C348" s="40" t="s">
        <v>901</v>
      </c>
      <c r="D348" s="41">
        <v>0</v>
      </c>
      <c r="E348" s="42">
        <v>203786881.5</v>
      </c>
      <c r="F348" s="166">
        <v>-203786881.5</v>
      </c>
      <c r="G348" s="42">
        <v>0</v>
      </c>
      <c r="H348" s="41">
        <v>0</v>
      </c>
      <c r="I348" s="169">
        <v>0</v>
      </c>
      <c r="J348" s="41">
        <v>0</v>
      </c>
      <c r="K348" s="41">
        <v>0</v>
      </c>
      <c r="L348" s="169">
        <v>0</v>
      </c>
      <c r="M348" s="41">
        <v>0</v>
      </c>
    </row>
    <row r="349" spans="2:13" ht="15" x14ac:dyDescent="0.25">
      <c r="B349" s="20" t="str">
        <f t="shared" si="5"/>
        <v>7706</v>
      </c>
      <c r="C349" s="40" t="s">
        <v>902</v>
      </c>
      <c r="D349" s="41">
        <v>0</v>
      </c>
      <c r="E349" s="42">
        <v>110384950.77</v>
      </c>
      <c r="F349" s="166">
        <v>-110384950.77</v>
      </c>
      <c r="G349" s="42">
        <v>0</v>
      </c>
      <c r="H349" s="41">
        <v>0</v>
      </c>
      <c r="I349" s="169">
        <v>0</v>
      </c>
      <c r="J349" s="41">
        <v>0</v>
      </c>
      <c r="K349" s="41">
        <v>0</v>
      </c>
      <c r="L349" s="169">
        <v>0</v>
      </c>
      <c r="M349" s="41">
        <v>0</v>
      </c>
    </row>
    <row r="350" spans="2:13" ht="15" x14ac:dyDescent="0.25">
      <c r="B350" s="20" t="str">
        <f t="shared" si="5"/>
        <v>7706</v>
      </c>
      <c r="C350" s="40" t="s">
        <v>903</v>
      </c>
      <c r="D350" s="41">
        <v>0</v>
      </c>
      <c r="E350" s="42">
        <v>110384950.77</v>
      </c>
      <c r="F350" s="166">
        <v>-110384950.77</v>
      </c>
      <c r="G350" s="42">
        <v>0</v>
      </c>
      <c r="H350" s="41">
        <v>0</v>
      </c>
      <c r="I350" s="169">
        <v>0</v>
      </c>
      <c r="J350" s="41">
        <v>0</v>
      </c>
      <c r="K350" s="41">
        <v>0</v>
      </c>
      <c r="L350" s="169">
        <v>0</v>
      </c>
      <c r="M350" s="41">
        <v>0</v>
      </c>
    </row>
    <row r="351" spans="2:13" ht="15" x14ac:dyDescent="0.25">
      <c r="B351" s="20" t="str">
        <f t="shared" si="5"/>
        <v>7706</v>
      </c>
      <c r="C351" s="40" t="s">
        <v>904</v>
      </c>
      <c r="D351" s="41">
        <v>0</v>
      </c>
      <c r="E351" s="42">
        <v>148195995.13</v>
      </c>
      <c r="F351" s="166">
        <v>-105340293.81999999</v>
      </c>
      <c r="G351" s="42">
        <v>42855701.310000002</v>
      </c>
      <c r="H351" s="42">
        <v>103694917.37</v>
      </c>
      <c r="I351" s="166">
        <v>-90270938.659999996</v>
      </c>
      <c r="J351" s="42">
        <v>56279680.020000003</v>
      </c>
      <c r="K351" s="42">
        <v>42456249.469999999</v>
      </c>
      <c r="L351" s="166">
        <v>-79254723.530000001</v>
      </c>
      <c r="M351" s="42">
        <v>19481205.960000001</v>
      </c>
    </row>
    <row r="352" spans="2:13" ht="15" x14ac:dyDescent="0.25">
      <c r="B352" s="20" t="str">
        <f t="shared" si="5"/>
        <v>7706</v>
      </c>
      <c r="C352" s="40" t="s">
        <v>905</v>
      </c>
      <c r="D352" s="41">
        <v>0</v>
      </c>
      <c r="E352" s="42">
        <v>78480293.819999993</v>
      </c>
      <c r="F352" s="166">
        <v>-121335995.13</v>
      </c>
      <c r="G352" s="42">
        <v>-42855701.310000002</v>
      </c>
      <c r="H352" s="42">
        <v>104681455.92</v>
      </c>
      <c r="I352" s="166">
        <v>-118105434.63</v>
      </c>
      <c r="J352" s="42">
        <v>-56279680.020000003</v>
      </c>
      <c r="K352" s="42">
        <v>79254723.530000001</v>
      </c>
      <c r="L352" s="166">
        <v>-42456249.469999999</v>
      </c>
      <c r="M352" s="42">
        <v>-19481205.960000001</v>
      </c>
    </row>
    <row r="353" spans="2:13" ht="15" x14ac:dyDescent="0.25">
      <c r="B353" s="20" t="str">
        <f t="shared" si="5"/>
        <v>7706</v>
      </c>
      <c r="C353" s="40" t="s">
        <v>906</v>
      </c>
      <c r="D353" s="41">
        <v>0</v>
      </c>
      <c r="E353" s="42">
        <v>142042984.69</v>
      </c>
      <c r="F353" s="166">
        <v>-76965497.120000005</v>
      </c>
      <c r="G353" s="42">
        <v>65077487.57</v>
      </c>
      <c r="H353" s="42">
        <v>175278055.33000001</v>
      </c>
      <c r="I353" s="166">
        <v>-205122768.75999999</v>
      </c>
      <c r="J353" s="42">
        <v>35232774.140000001</v>
      </c>
      <c r="K353" s="42">
        <v>154796229.47</v>
      </c>
      <c r="L353" s="166">
        <v>-129583279.27</v>
      </c>
      <c r="M353" s="42">
        <v>60445724.340000004</v>
      </c>
    </row>
    <row r="354" spans="2:13" ht="15" x14ac:dyDescent="0.25">
      <c r="B354" s="20" t="str">
        <f t="shared" si="5"/>
        <v>7706</v>
      </c>
      <c r="C354" s="40" t="s">
        <v>907</v>
      </c>
      <c r="D354" s="41">
        <v>0</v>
      </c>
      <c r="E354" s="42">
        <v>76965497.120000005</v>
      </c>
      <c r="F354" s="166">
        <v>-142042984.69</v>
      </c>
      <c r="G354" s="42">
        <v>-65077487.57</v>
      </c>
      <c r="H354" s="42">
        <v>203852359.90000001</v>
      </c>
      <c r="I354" s="166">
        <v>-174007646.47</v>
      </c>
      <c r="J354" s="42">
        <v>-35232774.140000001</v>
      </c>
      <c r="K354" s="42">
        <v>125697478.47</v>
      </c>
      <c r="L354" s="166">
        <v>-150910428.66999999</v>
      </c>
      <c r="M354" s="42">
        <v>-60445724.340000004</v>
      </c>
    </row>
  </sheetData>
  <dataConsolidate link="1"/>
  <pageMargins left="0.75" right="0.75" top="1" bottom="1" header="0.4921259845" footer="0.4921259845"/>
  <pageSetup paperSize="9" orientation="portrait" verticalDpi="0"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7"/>
  <sheetViews>
    <sheetView showGridLines="0" tabSelected="1" zoomScaleNormal="100" workbookViewId="0">
      <pane ySplit="3" topLeftCell="A4" activePane="bottomLeft" state="frozen"/>
      <selection pane="bottomLeft" activeCell="E69" sqref="E69"/>
    </sheetView>
  </sheetViews>
  <sheetFormatPr baseColWidth="10" defaultColWidth="7.28515625" defaultRowHeight="11.25" x14ac:dyDescent="0.2"/>
  <cols>
    <col min="1" max="1" width="7.28515625" style="34"/>
    <col min="2" max="2" width="9.140625" style="34" customWidth="1"/>
    <col min="3" max="5" width="14.7109375" style="34" customWidth="1"/>
    <col min="6" max="7" width="10.7109375" style="34" customWidth="1"/>
    <col min="8" max="9" width="14.7109375" style="34" customWidth="1"/>
    <col min="10" max="11" width="15.7109375" style="34" customWidth="1"/>
    <col min="12" max="12" width="10.7109375" style="34" hidden="1" customWidth="1"/>
    <col min="13" max="13" width="12" style="34" hidden="1" customWidth="1"/>
    <col min="14" max="14" width="11.85546875" style="34" hidden="1" customWidth="1"/>
    <col min="15" max="15" width="12" style="34" hidden="1" customWidth="1"/>
    <col min="16" max="16" width="7.28515625" style="34" customWidth="1"/>
    <col min="17" max="16384" width="7.28515625" style="34"/>
  </cols>
  <sheetData>
    <row r="1" spans="1:16" x14ac:dyDescent="0.2">
      <c r="A1" s="34" t="s">
        <v>240</v>
      </c>
    </row>
    <row r="2" spans="1:16" ht="107.25" customHeight="1" x14ac:dyDescent="0.2">
      <c r="B2" s="236" t="str">
        <f>+Títulos!$B$2&amp;"
ESTADO DE CAMBIOS EN LA SITUACION FINANCIERA
DEL 01 DE ENERO AL "&amp;Títulos!$B$3</f>
        <v>PODER JUDICIAL DEL ESTADO DE GUANAJUATO
ESTADO DE CAMBIOS EN LA SITUACION FINANCIERA
DEL 01 DE ENERO AL 30 DE SEPTIEMBRE DE 2017</v>
      </c>
      <c r="C2" s="237"/>
      <c r="D2" s="237"/>
      <c r="E2" s="237"/>
      <c r="F2" s="237"/>
      <c r="G2" s="237"/>
      <c r="H2" s="237"/>
      <c r="I2" s="237"/>
      <c r="J2" s="237"/>
      <c r="K2" s="238"/>
      <c r="L2" s="32"/>
      <c r="M2" s="32"/>
      <c r="N2" s="32"/>
      <c r="O2" s="32"/>
    </row>
    <row r="3" spans="1:16" s="170" customFormat="1" ht="39.950000000000003" customHeight="1" x14ac:dyDescent="0.2">
      <c r="B3" s="187" t="s">
        <v>0</v>
      </c>
      <c r="C3" s="233" t="s">
        <v>1</v>
      </c>
      <c r="D3" s="234"/>
      <c r="E3" s="234"/>
      <c r="F3" s="234"/>
      <c r="G3" s="234"/>
      <c r="H3" s="234"/>
      <c r="I3" s="235"/>
      <c r="J3" s="188" t="s">
        <v>101</v>
      </c>
      <c r="K3" s="188" t="s">
        <v>113</v>
      </c>
      <c r="L3" s="168" t="s">
        <v>101</v>
      </c>
      <c r="M3" s="168" t="s">
        <v>113</v>
      </c>
      <c r="N3" s="168" t="s">
        <v>101</v>
      </c>
      <c r="O3" s="168" t="s">
        <v>113</v>
      </c>
    </row>
    <row r="4" spans="1:16" ht="12" customHeight="1" x14ac:dyDescent="0.2">
      <c r="A4" s="138"/>
      <c r="B4" s="195">
        <v>1000</v>
      </c>
      <c r="C4" s="189" t="s">
        <v>3</v>
      </c>
      <c r="D4" s="189"/>
      <c r="E4" s="189"/>
      <c r="F4" s="189"/>
      <c r="G4" s="189"/>
      <c r="H4" s="189"/>
      <c r="I4" s="189"/>
      <c r="J4" s="231">
        <v>0</v>
      </c>
      <c r="K4" s="232">
        <v>188383020.52000001</v>
      </c>
      <c r="L4" s="26" t="e">
        <f>IF(#REF!&gt;#REF!,#REF!-#REF!,0)</f>
        <v>#REF!</v>
      </c>
      <c r="M4" s="26" t="e">
        <f>IF(#REF!&gt;#REF!,#REF!-#REF!,0)</f>
        <v>#REF!</v>
      </c>
      <c r="N4" s="26" t="e">
        <f>IF(#REF!&gt;#REF!,#REF!-#REF!,0)</f>
        <v>#REF!</v>
      </c>
      <c r="O4" s="26" t="e">
        <f>IF(#REF!&gt;#REF!,#REF!-#REF!,0)</f>
        <v>#REF!</v>
      </c>
      <c r="P4" s="138"/>
    </row>
    <row r="5" spans="1:16" ht="12" customHeight="1" x14ac:dyDescent="0.2">
      <c r="A5" s="138"/>
      <c r="B5" s="196">
        <v>1100</v>
      </c>
      <c r="C5" s="190" t="s">
        <v>4</v>
      </c>
      <c r="D5" s="190"/>
      <c r="E5" s="190"/>
      <c r="F5" s="190"/>
      <c r="G5" s="190"/>
      <c r="H5" s="190"/>
      <c r="I5" s="190"/>
      <c r="J5" s="228">
        <v>0</v>
      </c>
      <c r="K5" s="226">
        <v>196646976.53999999</v>
      </c>
      <c r="L5" s="28" t="e">
        <f>IF(#REF!&gt;#REF!,#REF!-#REF!,0)</f>
        <v>#REF!</v>
      </c>
      <c r="M5" s="28" t="e">
        <f>IF(#REF!&gt;#REF!,#REF!-#REF!,0)</f>
        <v>#REF!</v>
      </c>
      <c r="N5" s="28" t="e">
        <f>IF(#REF!&gt;#REF!,#REF!-#REF!,0)</f>
        <v>#REF!</v>
      </c>
      <c r="O5" s="28" t="e">
        <f>IF(#REF!&gt;#REF!,#REF!-#REF!,0)</f>
        <v>#REF!</v>
      </c>
      <c r="P5" s="138"/>
    </row>
    <row r="6" spans="1:16" ht="12" customHeight="1" x14ac:dyDescent="0.2">
      <c r="A6" s="138"/>
      <c r="B6" s="194">
        <v>1110</v>
      </c>
      <c r="C6" s="191" t="s">
        <v>5</v>
      </c>
      <c r="D6" s="191"/>
      <c r="E6" s="191"/>
      <c r="F6" s="191"/>
      <c r="G6" s="191"/>
      <c r="H6" s="191"/>
      <c r="I6" s="191"/>
      <c r="J6" s="220">
        <v>0</v>
      </c>
      <c r="K6" s="227">
        <v>181077473.96000001</v>
      </c>
      <c r="L6" s="27" t="e">
        <f>IF(#REF!&gt;#REF!,#REF!-#REF!,0)</f>
        <v>#REF!</v>
      </c>
      <c r="M6" s="27" t="e">
        <f>IF(#REF!&gt;#REF!,#REF!-#REF!,0)</f>
        <v>#REF!</v>
      </c>
      <c r="N6" s="27" t="e">
        <f>IF(#REF!&gt;#REF!,#REF!-#REF!,0)</f>
        <v>#REF!</v>
      </c>
      <c r="O6" s="27" t="e">
        <f>IF(#REF!&gt;#REF!,#REF!-#REF!,0)</f>
        <v>#REF!</v>
      </c>
      <c r="P6" s="138"/>
    </row>
    <row r="7" spans="1:16" ht="12" customHeight="1" x14ac:dyDescent="0.2">
      <c r="A7" s="138"/>
      <c r="B7" s="194">
        <v>1120</v>
      </c>
      <c r="C7" s="191" t="s">
        <v>6</v>
      </c>
      <c r="D7" s="191"/>
      <c r="E7" s="191"/>
      <c r="F7" s="191"/>
      <c r="G7" s="191"/>
      <c r="H7" s="191"/>
      <c r="I7" s="191"/>
      <c r="J7" s="225">
        <v>5885898.7999999998</v>
      </c>
      <c r="K7" s="221">
        <v>0</v>
      </c>
      <c r="L7" s="27" t="e">
        <f>IF(#REF!&gt;#REF!,#REF!-#REF!,0)</f>
        <v>#REF!</v>
      </c>
      <c r="M7" s="27" t="e">
        <f>IF(#REF!&gt;#REF!,#REF!-#REF!,0)</f>
        <v>#REF!</v>
      </c>
      <c r="N7" s="27" t="e">
        <f>IF(#REF!&gt;#REF!,#REF!-#REF!,0)</f>
        <v>#REF!</v>
      </c>
      <c r="O7" s="27" t="e">
        <f>IF(#REF!&gt;#REF!,#REF!-#REF!,0)</f>
        <v>#REF!</v>
      </c>
      <c r="P7" s="138"/>
    </row>
    <row r="8" spans="1:16" ht="12" customHeight="1" x14ac:dyDescent="0.2">
      <c r="A8" s="138"/>
      <c r="B8" s="194">
        <v>1130</v>
      </c>
      <c r="C8" s="191" t="s">
        <v>8</v>
      </c>
      <c r="D8" s="191"/>
      <c r="E8" s="191"/>
      <c r="F8" s="191"/>
      <c r="G8" s="191"/>
      <c r="H8" s="191"/>
      <c r="I8" s="191"/>
      <c r="J8" s="220">
        <v>0</v>
      </c>
      <c r="K8" s="227">
        <v>21857501.899999999</v>
      </c>
      <c r="L8" s="27" t="e">
        <f>IF(#REF!&gt;#REF!,#REF!-#REF!,0)</f>
        <v>#REF!</v>
      </c>
      <c r="M8" s="27" t="e">
        <f>IF(#REF!&gt;#REF!,#REF!-#REF!,0)</f>
        <v>#REF!</v>
      </c>
      <c r="N8" s="27" t="e">
        <f>IF(#REF!&gt;#REF!,#REF!-#REF!,0)</f>
        <v>#REF!</v>
      </c>
      <c r="O8" s="27" t="e">
        <f>IF(#REF!&gt;#REF!,#REF!-#REF!,0)</f>
        <v>#REF!</v>
      </c>
      <c r="P8" s="138"/>
    </row>
    <row r="9" spans="1:16" ht="12" customHeight="1" x14ac:dyDescent="0.2">
      <c r="A9" s="138"/>
      <c r="B9" s="194">
        <v>1140</v>
      </c>
      <c r="C9" s="191" t="s">
        <v>9</v>
      </c>
      <c r="D9" s="191"/>
      <c r="E9" s="191"/>
      <c r="F9" s="191"/>
      <c r="G9" s="191"/>
      <c r="H9" s="191"/>
      <c r="I9" s="191"/>
      <c r="J9" s="220">
        <v>0</v>
      </c>
      <c r="K9" s="221">
        <v>0</v>
      </c>
      <c r="L9" s="27" t="e">
        <f>IF(#REF!&gt;#REF!,#REF!-#REF!,0)</f>
        <v>#REF!</v>
      </c>
      <c r="M9" s="27" t="e">
        <f>IF(#REF!&gt;#REF!,#REF!-#REF!,0)</f>
        <v>#REF!</v>
      </c>
      <c r="N9" s="27" t="e">
        <f>IF(#REF!&gt;#REF!,#REF!-#REF!,0)</f>
        <v>#REF!</v>
      </c>
      <c r="O9" s="27" t="e">
        <f>IF(#REF!&gt;#REF!,#REF!-#REF!,0)</f>
        <v>#REF!</v>
      </c>
      <c r="P9" s="138"/>
    </row>
    <row r="10" spans="1:16" ht="12" customHeight="1" x14ac:dyDescent="0.2">
      <c r="A10" s="138"/>
      <c r="B10" s="194">
        <v>1150</v>
      </c>
      <c r="C10" s="191" t="s">
        <v>11</v>
      </c>
      <c r="D10" s="191"/>
      <c r="E10" s="191"/>
      <c r="F10" s="191"/>
      <c r="G10" s="191"/>
      <c r="H10" s="191"/>
      <c r="I10" s="191"/>
      <c r="J10" s="225">
        <v>402100.52</v>
      </c>
      <c r="K10" s="221">
        <v>0</v>
      </c>
      <c r="L10" s="27" t="e">
        <f>IF(#REF!&gt;#REF!,#REF!-#REF!,0)</f>
        <v>#REF!</v>
      </c>
      <c r="M10" s="27" t="e">
        <f>IF(#REF!&gt;#REF!,#REF!-#REF!,0)</f>
        <v>#REF!</v>
      </c>
      <c r="N10" s="27" t="e">
        <f>IF(#REF!&gt;#REF!,#REF!-#REF!,0)</f>
        <v>#REF!</v>
      </c>
      <c r="O10" s="27" t="e">
        <f>IF(#REF!&gt;#REF!,#REF!-#REF!,0)</f>
        <v>#REF!</v>
      </c>
      <c r="P10" s="138"/>
    </row>
    <row r="11" spans="1:16" ht="12" customHeight="1" x14ac:dyDescent="0.2">
      <c r="A11" s="138"/>
      <c r="B11" s="194">
        <v>1160</v>
      </c>
      <c r="C11" s="191" t="s">
        <v>12</v>
      </c>
      <c r="D11" s="191"/>
      <c r="E11" s="191"/>
      <c r="F11" s="191"/>
      <c r="G11" s="191"/>
      <c r="H11" s="191"/>
      <c r="I11" s="191"/>
      <c r="J11" s="220">
        <v>0</v>
      </c>
      <c r="K11" s="221">
        <v>0</v>
      </c>
      <c r="L11" s="27" t="e">
        <f>IF(#REF!&gt;#REF!,#REF!-#REF!,0)</f>
        <v>#REF!</v>
      </c>
      <c r="M11" s="27" t="e">
        <f>IF(#REF!&gt;#REF!,#REF!-#REF!,0)</f>
        <v>#REF!</v>
      </c>
      <c r="N11" s="27" t="e">
        <f>IF(#REF!&gt;#REF!,#REF!-#REF!,0)</f>
        <v>#REF!</v>
      </c>
      <c r="O11" s="27" t="e">
        <f>IF(#REF!&gt;#REF!,#REF!-#REF!,0)</f>
        <v>#REF!</v>
      </c>
      <c r="P11" s="138"/>
    </row>
    <row r="12" spans="1:16" ht="12" customHeight="1" x14ac:dyDescent="0.2">
      <c r="A12" s="138"/>
      <c r="B12" s="194">
        <v>1190</v>
      </c>
      <c r="C12" s="191" t="s">
        <v>13</v>
      </c>
      <c r="D12" s="191"/>
      <c r="E12" s="191"/>
      <c r="F12" s="191"/>
      <c r="G12" s="191"/>
      <c r="H12" s="191"/>
      <c r="I12" s="191"/>
      <c r="J12" s="220">
        <v>0</v>
      </c>
      <c r="K12" s="221">
        <v>0</v>
      </c>
      <c r="L12" s="27" t="e">
        <f>IF(#REF!&gt;#REF!,#REF!-#REF!,0)</f>
        <v>#REF!</v>
      </c>
      <c r="M12" s="27" t="e">
        <f>IF(#REF!&gt;#REF!,#REF!-#REF!,0)</f>
        <v>#REF!</v>
      </c>
      <c r="N12" s="27" t="e">
        <f>IF(#REF!&gt;#REF!,#REF!-#REF!,0)</f>
        <v>#REF!</v>
      </c>
      <c r="O12" s="27" t="e">
        <f>IF(#REF!&gt;#REF!,#REF!-#REF!,0)</f>
        <v>#REF!</v>
      </c>
      <c r="P12" s="138"/>
    </row>
    <row r="13" spans="1:16" ht="12" customHeight="1" x14ac:dyDescent="0.2">
      <c r="A13" s="138"/>
      <c r="B13" s="196">
        <v>1200</v>
      </c>
      <c r="C13" s="190" t="s">
        <v>15</v>
      </c>
      <c r="D13" s="190"/>
      <c r="E13" s="190"/>
      <c r="F13" s="190"/>
      <c r="G13" s="190"/>
      <c r="H13" s="190"/>
      <c r="I13" s="190"/>
      <c r="J13" s="224">
        <v>8263956.0199999996</v>
      </c>
      <c r="K13" s="229">
        <v>0</v>
      </c>
      <c r="L13" s="28" t="e">
        <f>IF(#REF!&gt;#REF!,#REF!-#REF!,0)</f>
        <v>#REF!</v>
      </c>
      <c r="M13" s="28" t="e">
        <f>IF(#REF!&gt;#REF!,#REF!-#REF!,0)</f>
        <v>#REF!</v>
      </c>
      <c r="N13" s="28" t="e">
        <f>IF(#REF!&gt;#REF!,#REF!-#REF!,0)</f>
        <v>#REF!</v>
      </c>
      <c r="O13" s="28" t="e">
        <f>IF(#REF!&gt;#REF!,#REF!-#REF!,0)</f>
        <v>#REF!</v>
      </c>
      <c r="P13" s="138"/>
    </row>
    <row r="14" spans="1:16" ht="12" customHeight="1" x14ac:dyDescent="0.2">
      <c r="A14" s="138"/>
      <c r="B14" s="194">
        <v>1210</v>
      </c>
      <c r="C14" s="191" t="s">
        <v>16</v>
      </c>
      <c r="D14" s="191"/>
      <c r="E14" s="191"/>
      <c r="F14" s="191"/>
      <c r="G14" s="191"/>
      <c r="H14" s="191"/>
      <c r="I14" s="191"/>
      <c r="J14" s="220">
        <v>0</v>
      </c>
      <c r="K14" s="221">
        <v>0</v>
      </c>
      <c r="L14" s="27" t="e">
        <f>IF(#REF!&gt;#REF!,#REF!-#REF!,0)</f>
        <v>#REF!</v>
      </c>
      <c r="M14" s="27" t="e">
        <f>IF(#REF!&gt;#REF!,#REF!-#REF!,0)</f>
        <v>#REF!</v>
      </c>
      <c r="N14" s="27" t="e">
        <f>IF(#REF!&gt;#REF!,#REF!-#REF!,0)</f>
        <v>#REF!</v>
      </c>
      <c r="O14" s="27" t="e">
        <f>IF(#REF!&gt;#REF!,#REF!-#REF!,0)</f>
        <v>#REF!</v>
      </c>
      <c r="P14" s="138"/>
    </row>
    <row r="15" spans="1:16" ht="12" customHeight="1" x14ac:dyDescent="0.2">
      <c r="A15" s="138"/>
      <c r="B15" s="194">
        <v>1220</v>
      </c>
      <c r="C15" s="191" t="s">
        <v>17</v>
      </c>
      <c r="D15" s="191"/>
      <c r="E15" s="191"/>
      <c r="F15" s="191"/>
      <c r="G15" s="191"/>
      <c r="H15" s="191"/>
      <c r="I15" s="191"/>
      <c r="J15" s="220">
        <v>0</v>
      </c>
      <c r="K15" s="227">
        <v>42460</v>
      </c>
      <c r="L15" s="27" t="e">
        <f>IF(#REF!&gt;#REF!,#REF!-#REF!,0)</f>
        <v>#REF!</v>
      </c>
      <c r="M15" s="27" t="e">
        <f>IF(#REF!&gt;#REF!,#REF!-#REF!,0)</f>
        <v>#REF!</v>
      </c>
      <c r="N15" s="27" t="e">
        <f>IF(#REF!&gt;#REF!,#REF!-#REF!,0)</f>
        <v>#REF!</v>
      </c>
      <c r="O15" s="27" t="e">
        <f>IF(#REF!&gt;#REF!,#REF!-#REF!,0)</f>
        <v>#REF!</v>
      </c>
      <c r="P15" s="138"/>
    </row>
    <row r="16" spans="1:16" ht="12" customHeight="1" x14ac:dyDescent="0.2">
      <c r="A16" s="138"/>
      <c r="B16" s="194">
        <v>1230</v>
      </c>
      <c r="C16" s="191" t="s">
        <v>18</v>
      </c>
      <c r="D16" s="191"/>
      <c r="E16" s="191"/>
      <c r="F16" s="191"/>
      <c r="G16" s="191"/>
      <c r="H16" s="191"/>
      <c r="I16" s="191"/>
      <c r="J16" s="220">
        <v>0</v>
      </c>
      <c r="K16" s="227">
        <v>48590975.950000003</v>
      </c>
      <c r="L16" s="27" t="e">
        <f>IF(#REF!&gt;#REF!,#REF!-#REF!,0)</f>
        <v>#REF!</v>
      </c>
      <c r="M16" s="27" t="e">
        <f>IF(#REF!&gt;#REF!,#REF!-#REF!,0)</f>
        <v>#REF!</v>
      </c>
      <c r="N16" s="27" t="e">
        <f>IF(#REF!&gt;#REF!,#REF!-#REF!,0)</f>
        <v>#REF!</v>
      </c>
      <c r="O16" s="27" t="e">
        <f>IF(#REF!&gt;#REF!,#REF!-#REF!,0)</f>
        <v>#REF!</v>
      </c>
      <c r="P16" s="138"/>
    </row>
    <row r="17" spans="1:16" ht="12" customHeight="1" x14ac:dyDescent="0.2">
      <c r="A17" s="138"/>
      <c r="B17" s="194">
        <v>1240</v>
      </c>
      <c r="C17" s="191" t="s">
        <v>20</v>
      </c>
      <c r="D17" s="191"/>
      <c r="E17" s="191"/>
      <c r="F17" s="191"/>
      <c r="G17" s="191"/>
      <c r="H17" s="191"/>
      <c r="I17" s="191"/>
      <c r="J17" s="220">
        <v>0</v>
      </c>
      <c r="K17" s="227">
        <v>20551050.440000001</v>
      </c>
      <c r="L17" s="27" t="e">
        <f>IF(#REF!&gt;#REF!,#REF!-#REF!,0)</f>
        <v>#REF!</v>
      </c>
      <c r="M17" s="27" t="e">
        <f>IF(#REF!&gt;#REF!,#REF!-#REF!,0)</f>
        <v>#REF!</v>
      </c>
      <c r="N17" s="27" t="e">
        <f>IF(#REF!&gt;#REF!,#REF!-#REF!,0)</f>
        <v>#REF!</v>
      </c>
      <c r="O17" s="27" t="e">
        <f>IF(#REF!&gt;#REF!,#REF!-#REF!,0)</f>
        <v>#REF!</v>
      </c>
      <c r="P17" s="138"/>
    </row>
    <row r="18" spans="1:16" ht="12" customHeight="1" x14ac:dyDescent="0.2">
      <c r="A18" s="138"/>
      <c r="B18" s="194">
        <v>1250</v>
      </c>
      <c r="C18" s="191" t="s">
        <v>28</v>
      </c>
      <c r="D18" s="191"/>
      <c r="E18" s="191"/>
      <c r="F18" s="191"/>
      <c r="G18" s="191"/>
      <c r="H18" s="191"/>
      <c r="I18" s="191"/>
      <c r="J18" s="220">
        <v>0</v>
      </c>
      <c r="K18" s="227">
        <v>636948.76</v>
      </c>
      <c r="L18" s="27" t="e">
        <f>IF(#REF!&gt;#REF!,#REF!-#REF!,0)</f>
        <v>#REF!</v>
      </c>
      <c r="M18" s="27" t="e">
        <f>IF(#REF!&gt;#REF!,#REF!-#REF!,0)</f>
        <v>#REF!</v>
      </c>
      <c r="N18" s="27" t="e">
        <f>IF(#REF!&gt;#REF!,#REF!-#REF!,0)</f>
        <v>#REF!</v>
      </c>
      <c r="O18" s="27" t="e">
        <f>IF(#REF!&gt;#REF!,#REF!-#REF!,0)</f>
        <v>#REF!</v>
      </c>
      <c r="P18" s="138"/>
    </row>
    <row r="19" spans="1:16" ht="12" customHeight="1" x14ac:dyDescent="0.2">
      <c r="A19" s="138"/>
      <c r="B19" s="194">
        <v>1260</v>
      </c>
      <c r="C19" s="191" t="s">
        <v>30</v>
      </c>
      <c r="D19" s="191"/>
      <c r="E19" s="191"/>
      <c r="F19" s="191"/>
      <c r="G19" s="191"/>
      <c r="H19" s="191"/>
      <c r="I19" s="191"/>
      <c r="J19" s="225">
        <v>78085391.170000002</v>
      </c>
      <c r="K19" s="221">
        <v>0</v>
      </c>
      <c r="L19" s="27" t="e">
        <f>IF(#REF!&gt;#REF!,#REF!-#REF!,0)</f>
        <v>#REF!</v>
      </c>
      <c r="M19" s="27" t="e">
        <f>IF(#REF!&gt;#REF!,#REF!-#REF!,0)</f>
        <v>#REF!</v>
      </c>
      <c r="N19" s="27" t="e">
        <f>IF(#REF!&gt;#REF!,#REF!-#REF!,0)</f>
        <v>#REF!</v>
      </c>
      <c r="O19" s="27" t="e">
        <f>IF(#REF!&gt;#REF!,#REF!-#REF!,0)</f>
        <v>#REF!</v>
      </c>
      <c r="P19" s="138"/>
    </row>
    <row r="20" spans="1:16" ht="12" customHeight="1" x14ac:dyDescent="0.2">
      <c r="A20" s="138"/>
      <c r="B20" s="194">
        <v>1270</v>
      </c>
      <c r="C20" s="191" t="s">
        <v>31</v>
      </c>
      <c r="D20" s="191"/>
      <c r="E20" s="191"/>
      <c r="F20" s="191"/>
      <c r="G20" s="191"/>
      <c r="H20" s="191"/>
      <c r="I20" s="191"/>
      <c r="J20" s="220">
        <v>0</v>
      </c>
      <c r="K20" s="221">
        <v>0</v>
      </c>
      <c r="L20" s="27" t="e">
        <f>IF(#REF!&gt;#REF!,#REF!-#REF!,0)</f>
        <v>#REF!</v>
      </c>
      <c r="M20" s="27" t="e">
        <f>IF(#REF!&gt;#REF!,#REF!-#REF!,0)</f>
        <v>#REF!</v>
      </c>
      <c r="N20" s="27" t="e">
        <f>IF(#REF!&gt;#REF!,#REF!-#REF!,0)</f>
        <v>#REF!</v>
      </c>
      <c r="O20" s="27" t="e">
        <f>IF(#REF!&gt;#REF!,#REF!-#REF!,0)</f>
        <v>#REF!</v>
      </c>
      <c r="P20" s="138"/>
    </row>
    <row r="21" spans="1:16" ht="12" customHeight="1" x14ac:dyDescent="0.2">
      <c r="A21" s="138"/>
      <c r="B21" s="194">
        <v>1280</v>
      </c>
      <c r="C21" s="191" t="s">
        <v>32</v>
      </c>
      <c r="D21" s="191"/>
      <c r="E21" s="191"/>
      <c r="F21" s="191"/>
      <c r="G21" s="191"/>
      <c r="H21" s="191"/>
      <c r="I21" s="191"/>
      <c r="J21" s="220">
        <v>0</v>
      </c>
      <c r="K21" s="221">
        <v>0</v>
      </c>
      <c r="L21" s="27" t="e">
        <f>IF(#REF!&gt;#REF!,#REF!-#REF!,0)</f>
        <v>#REF!</v>
      </c>
      <c r="M21" s="27" t="e">
        <f>IF(#REF!&gt;#REF!,#REF!-#REF!,0)</f>
        <v>#REF!</v>
      </c>
      <c r="N21" s="27" t="e">
        <f>IF(#REF!&gt;#REF!,#REF!-#REF!,0)</f>
        <v>#REF!</v>
      </c>
      <c r="O21" s="27" t="e">
        <f>IF(#REF!&gt;#REF!,#REF!-#REF!,0)</f>
        <v>#REF!</v>
      </c>
      <c r="P21" s="138"/>
    </row>
    <row r="22" spans="1:16" ht="12" customHeight="1" x14ac:dyDescent="0.2">
      <c r="A22" s="138"/>
      <c r="B22" s="194">
        <v>1290</v>
      </c>
      <c r="C22" s="191" t="s">
        <v>34</v>
      </c>
      <c r="D22" s="191"/>
      <c r="E22" s="191"/>
      <c r="F22" s="191"/>
      <c r="G22" s="191"/>
      <c r="H22" s="191"/>
      <c r="I22" s="191"/>
      <c r="J22" s="220">
        <v>0</v>
      </c>
      <c r="K22" s="221">
        <v>0</v>
      </c>
      <c r="L22" s="27" t="e">
        <f>IF(#REF!&gt;#REF!,#REF!-#REF!,0)</f>
        <v>#REF!</v>
      </c>
      <c r="M22" s="27" t="e">
        <f>IF(#REF!&gt;#REF!,#REF!-#REF!,0)</f>
        <v>#REF!</v>
      </c>
      <c r="N22" s="27" t="e">
        <f>IF(#REF!&gt;#REF!,#REF!-#REF!,0)</f>
        <v>#REF!</v>
      </c>
      <c r="O22" s="27" t="e">
        <f>IF(#REF!&gt;#REF!,#REF!-#REF!,0)</f>
        <v>#REF!</v>
      </c>
      <c r="P22" s="138"/>
    </row>
    <row r="23" spans="1:16" ht="12" customHeight="1" x14ac:dyDescent="0.2">
      <c r="A23" s="138"/>
      <c r="B23" s="196">
        <v>2000</v>
      </c>
      <c r="C23" s="190" t="s">
        <v>35</v>
      </c>
      <c r="D23" s="190"/>
      <c r="E23" s="190"/>
      <c r="F23" s="190"/>
      <c r="G23" s="190"/>
      <c r="H23" s="190"/>
      <c r="I23" s="190"/>
      <c r="J23" s="228">
        <v>0</v>
      </c>
      <c r="K23" s="230">
        <v>5373378.5700000003</v>
      </c>
      <c r="L23" s="28" t="e">
        <f>IF(#REF!&gt;#REF!,#REF!-#REF!,0)</f>
        <v>#REF!</v>
      </c>
      <c r="M23" s="28" t="e">
        <f>IF(#REF!&gt;#REF!,#REF!-#REF!,0)</f>
        <v>#REF!</v>
      </c>
      <c r="N23" s="28" t="e">
        <f>IF(#REF!&gt;#REF!,#REF!-#REF!,0)</f>
        <v>#REF!</v>
      </c>
      <c r="O23" s="28" t="e">
        <f>IF(#REF!&gt;#REF!,#REF!-#REF!,0)</f>
        <v>#REF!</v>
      </c>
      <c r="P23" s="138"/>
    </row>
    <row r="24" spans="1:16" ht="12" customHeight="1" x14ac:dyDescent="0.2">
      <c r="A24" s="138"/>
      <c r="B24" s="196">
        <v>2100</v>
      </c>
      <c r="C24" s="190" t="s">
        <v>36</v>
      </c>
      <c r="D24" s="190"/>
      <c r="E24" s="190"/>
      <c r="F24" s="190"/>
      <c r="G24" s="190"/>
      <c r="H24" s="190"/>
      <c r="I24" s="190"/>
      <c r="J24" s="224">
        <v>6196467.7199999997</v>
      </c>
      <c r="K24" s="229">
        <v>0</v>
      </c>
      <c r="L24" s="28" t="e">
        <f>IF(#REF!&gt;#REF!,#REF!-#REF!,0)</f>
        <v>#REF!</v>
      </c>
      <c r="M24" s="28" t="e">
        <f>IF(#REF!&gt;#REF!,#REF!-#REF!,0)</f>
        <v>#REF!</v>
      </c>
      <c r="N24" s="28" t="e">
        <f>IF(#REF!&gt;#REF!,#REF!-#REF!,0)</f>
        <v>#REF!</v>
      </c>
      <c r="O24" s="28" t="e">
        <f>IF(#REF!&gt;#REF!,#REF!-#REF!,0)</f>
        <v>#REF!</v>
      </c>
      <c r="P24" s="138"/>
    </row>
    <row r="25" spans="1:16" ht="12" customHeight="1" x14ac:dyDescent="0.2">
      <c r="A25" s="138"/>
      <c r="B25" s="194">
        <v>2110</v>
      </c>
      <c r="C25" s="191" t="s">
        <v>37</v>
      </c>
      <c r="D25" s="191"/>
      <c r="E25" s="191"/>
      <c r="F25" s="191"/>
      <c r="G25" s="191"/>
      <c r="H25" s="191"/>
      <c r="I25" s="191"/>
      <c r="J25" s="225">
        <v>6196313.2999999998</v>
      </c>
      <c r="K25" s="221">
        <v>0</v>
      </c>
      <c r="L25" s="27" t="e">
        <f>IF(#REF!&gt;#REF!,#REF!-#REF!,0)</f>
        <v>#REF!</v>
      </c>
      <c r="M25" s="27" t="e">
        <f>IF(#REF!&gt;#REF!,#REF!-#REF!,0)</f>
        <v>#REF!</v>
      </c>
      <c r="N25" s="27" t="e">
        <f>IF(#REF!&gt;#REF!,#REF!-#REF!,0)</f>
        <v>#REF!</v>
      </c>
      <c r="O25" s="27" t="e">
        <f>IF(#REF!&gt;#REF!,#REF!-#REF!,0)</f>
        <v>#REF!</v>
      </c>
      <c r="P25" s="138"/>
    </row>
    <row r="26" spans="1:16" ht="12" customHeight="1" x14ac:dyDescent="0.2">
      <c r="A26" s="138"/>
      <c r="B26" s="194">
        <v>2120</v>
      </c>
      <c r="C26" s="191" t="s">
        <v>39</v>
      </c>
      <c r="D26" s="191"/>
      <c r="E26" s="191"/>
      <c r="F26" s="191"/>
      <c r="G26" s="191"/>
      <c r="H26" s="191"/>
      <c r="I26" s="191"/>
      <c r="J26" s="220">
        <v>0</v>
      </c>
      <c r="K26" s="221">
        <v>0</v>
      </c>
      <c r="L26" s="27" t="e">
        <f>IF(#REF!&gt;#REF!,#REF!-#REF!,0)</f>
        <v>#REF!</v>
      </c>
      <c r="M26" s="27" t="e">
        <f>IF(#REF!&gt;#REF!,#REF!-#REF!,0)</f>
        <v>#REF!</v>
      </c>
      <c r="N26" s="27" t="e">
        <f>IF(#REF!&gt;#REF!,#REF!-#REF!,0)</f>
        <v>#REF!</v>
      </c>
      <c r="O26" s="27" t="e">
        <f>IF(#REF!&gt;#REF!,#REF!-#REF!,0)</f>
        <v>#REF!</v>
      </c>
      <c r="P26" s="138"/>
    </row>
    <row r="27" spans="1:16" ht="12" customHeight="1" x14ac:dyDescent="0.2">
      <c r="A27" s="138"/>
      <c r="B27" s="194">
        <v>2130</v>
      </c>
      <c r="C27" s="191" t="s">
        <v>40</v>
      </c>
      <c r="D27" s="191"/>
      <c r="E27" s="191"/>
      <c r="F27" s="191"/>
      <c r="G27" s="191"/>
      <c r="H27" s="191"/>
      <c r="I27" s="191"/>
      <c r="J27" s="220">
        <v>0</v>
      </c>
      <c r="K27" s="221">
        <v>0</v>
      </c>
      <c r="L27" s="27" t="e">
        <f>IF(#REF!&gt;#REF!,#REF!-#REF!,0)</f>
        <v>#REF!</v>
      </c>
      <c r="M27" s="27" t="e">
        <f>IF(#REF!&gt;#REF!,#REF!-#REF!,0)</f>
        <v>#REF!</v>
      </c>
      <c r="N27" s="27" t="e">
        <f>IF(#REF!&gt;#REF!,#REF!-#REF!,0)</f>
        <v>#REF!</v>
      </c>
      <c r="O27" s="27" t="e">
        <f>IF(#REF!&gt;#REF!,#REF!-#REF!,0)</f>
        <v>#REF!</v>
      </c>
      <c r="P27" s="138"/>
    </row>
    <row r="28" spans="1:16" ht="12" customHeight="1" x14ac:dyDescent="0.2">
      <c r="A28" s="138"/>
      <c r="B28" s="194">
        <v>2140</v>
      </c>
      <c r="C28" s="191" t="s">
        <v>41</v>
      </c>
      <c r="D28" s="191"/>
      <c r="E28" s="191"/>
      <c r="F28" s="191"/>
      <c r="G28" s="191"/>
      <c r="H28" s="191"/>
      <c r="I28" s="191"/>
      <c r="J28" s="220">
        <v>0</v>
      </c>
      <c r="K28" s="221">
        <v>0</v>
      </c>
      <c r="L28" s="27" t="e">
        <f>IF(#REF!&gt;#REF!,#REF!-#REF!,0)</f>
        <v>#REF!</v>
      </c>
      <c r="M28" s="27" t="e">
        <f>IF(#REF!&gt;#REF!,#REF!-#REF!,0)</f>
        <v>#REF!</v>
      </c>
      <c r="N28" s="27" t="e">
        <f>IF(#REF!&gt;#REF!,#REF!-#REF!,0)</f>
        <v>#REF!</v>
      </c>
      <c r="O28" s="27" t="e">
        <f>IF(#REF!&gt;#REF!,#REF!-#REF!,0)</f>
        <v>#REF!</v>
      </c>
      <c r="P28" s="138"/>
    </row>
    <row r="29" spans="1:16" ht="12" customHeight="1" x14ac:dyDescent="0.2">
      <c r="A29" s="138"/>
      <c r="B29" s="194">
        <v>2150</v>
      </c>
      <c r="C29" s="191" t="s">
        <v>42</v>
      </c>
      <c r="D29" s="191"/>
      <c r="E29" s="191"/>
      <c r="F29" s="191"/>
      <c r="G29" s="191"/>
      <c r="H29" s="191"/>
      <c r="I29" s="191"/>
      <c r="J29" s="220">
        <v>0</v>
      </c>
      <c r="K29" s="221">
        <v>0</v>
      </c>
      <c r="L29" s="27" t="e">
        <f>IF(#REF!&gt;#REF!,#REF!-#REF!,0)</f>
        <v>#REF!</v>
      </c>
      <c r="M29" s="27" t="e">
        <f>IF(#REF!&gt;#REF!,#REF!-#REF!,0)</f>
        <v>#REF!</v>
      </c>
      <c r="N29" s="27" t="e">
        <f>IF(#REF!&gt;#REF!,#REF!-#REF!,0)</f>
        <v>#REF!</v>
      </c>
      <c r="O29" s="27" t="e">
        <f>IF(#REF!&gt;#REF!,#REF!-#REF!,0)</f>
        <v>#REF!</v>
      </c>
      <c r="P29" s="138"/>
    </row>
    <row r="30" spans="1:16" ht="12" customHeight="1" x14ac:dyDescent="0.2">
      <c r="A30" s="138"/>
      <c r="B30" s="194">
        <v>2160</v>
      </c>
      <c r="C30" s="191" t="s">
        <v>44</v>
      </c>
      <c r="D30" s="191"/>
      <c r="E30" s="191"/>
      <c r="F30" s="191"/>
      <c r="G30" s="191"/>
      <c r="H30" s="191"/>
      <c r="I30" s="191"/>
      <c r="J30" s="225">
        <v>154.41999999999999</v>
      </c>
      <c r="K30" s="221">
        <v>0</v>
      </c>
      <c r="L30" s="27" t="e">
        <f>IF(#REF!&gt;#REF!,#REF!-#REF!,0)</f>
        <v>#REF!</v>
      </c>
      <c r="M30" s="27" t="e">
        <f>IF(#REF!&gt;#REF!,#REF!-#REF!,0)</f>
        <v>#REF!</v>
      </c>
      <c r="N30" s="27" t="e">
        <f>IF(#REF!&gt;#REF!,#REF!-#REF!,0)</f>
        <v>#REF!</v>
      </c>
      <c r="O30" s="27" t="e">
        <f>IF(#REF!&gt;#REF!,#REF!-#REF!,0)</f>
        <v>#REF!</v>
      </c>
      <c r="P30" s="138"/>
    </row>
    <row r="31" spans="1:16" ht="12" customHeight="1" x14ac:dyDescent="0.2">
      <c r="A31" s="138"/>
      <c r="B31" s="194">
        <v>2170</v>
      </c>
      <c r="C31" s="191" t="s">
        <v>46</v>
      </c>
      <c r="D31" s="191"/>
      <c r="E31" s="191"/>
      <c r="F31" s="191"/>
      <c r="G31" s="191"/>
      <c r="H31" s="191"/>
      <c r="I31" s="191"/>
      <c r="J31" s="220">
        <v>0</v>
      </c>
      <c r="K31" s="221">
        <v>0</v>
      </c>
      <c r="L31" s="27" t="e">
        <f>IF(#REF!&gt;#REF!,#REF!-#REF!,0)</f>
        <v>#REF!</v>
      </c>
      <c r="M31" s="27" t="e">
        <f>IF(#REF!&gt;#REF!,#REF!-#REF!,0)</f>
        <v>#REF!</v>
      </c>
      <c r="N31" s="27" t="e">
        <f>IF(#REF!&gt;#REF!,#REF!-#REF!,0)</f>
        <v>#REF!</v>
      </c>
      <c r="O31" s="27" t="e">
        <f>IF(#REF!&gt;#REF!,#REF!-#REF!,0)</f>
        <v>#REF!</v>
      </c>
      <c r="P31" s="138"/>
    </row>
    <row r="32" spans="1:16" ht="12" customHeight="1" x14ac:dyDescent="0.2">
      <c r="A32" s="138"/>
      <c r="B32" s="194">
        <v>2190</v>
      </c>
      <c r="C32" s="191" t="s">
        <v>47</v>
      </c>
      <c r="D32" s="191"/>
      <c r="E32" s="191"/>
      <c r="F32" s="191"/>
      <c r="G32" s="191"/>
      <c r="H32" s="191"/>
      <c r="I32" s="191"/>
      <c r="J32" s="220">
        <v>0</v>
      </c>
      <c r="K32" s="221">
        <v>0</v>
      </c>
      <c r="L32" s="27" t="e">
        <f>IF(#REF!&gt;#REF!,#REF!-#REF!,0)</f>
        <v>#REF!</v>
      </c>
      <c r="M32" s="27" t="e">
        <f>IF(#REF!&gt;#REF!,#REF!-#REF!,0)</f>
        <v>#REF!</v>
      </c>
      <c r="N32" s="27" t="e">
        <f>IF(#REF!&gt;#REF!,#REF!-#REF!,0)</f>
        <v>#REF!</v>
      </c>
      <c r="O32" s="27" t="e">
        <f>IF(#REF!&gt;#REF!,#REF!-#REF!,0)</f>
        <v>#REF!</v>
      </c>
      <c r="P32" s="138"/>
    </row>
    <row r="33" spans="1:16" ht="12" customHeight="1" x14ac:dyDescent="0.2">
      <c r="A33" s="138"/>
      <c r="B33" s="196">
        <v>2200</v>
      </c>
      <c r="C33" s="190" t="s">
        <v>48</v>
      </c>
      <c r="D33" s="190"/>
      <c r="E33" s="190"/>
      <c r="F33" s="190"/>
      <c r="G33" s="190"/>
      <c r="H33" s="190"/>
      <c r="I33" s="190"/>
      <c r="J33" s="228">
        <v>0</v>
      </c>
      <c r="K33" s="226">
        <v>11569846.289999999</v>
      </c>
      <c r="L33" s="28" t="e">
        <f>IF(#REF!&gt;#REF!,#REF!-#REF!,0)</f>
        <v>#REF!</v>
      </c>
      <c r="M33" s="28" t="e">
        <f>IF(#REF!&gt;#REF!,#REF!-#REF!,0)</f>
        <v>#REF!</v>
      </c>
      <c r="N33" s="28" t="e">
        <f>IF(#REF!&gt;#REF!,#REF!-#REF!,0)</f>
        <v>#REF!</v>
      </c>
      <c r="O33" s="28" t="e">
        <f>IF(#REF!&gt;#REF!,#REF!-#REF!,0)</f>
        <v>#REF!</v>
      </c>
      <c r="P33" s="138"/>
    </row>
    <row r="34" spans="1:16" ht="12" customHeight="1" x14ac:dyDescent="0.2">
      <c r="A34" s="138"/>
      <c r="B34" s="194">
        <v>2210</v>
      </c>
      <c r="C34" s="191" t="s">
        <v>49</v>
      </c>
      <c r="D34" s="191"/>
      <c r="E34" s="191"/>
      <c r="F34" s="191"/>
      <c r="G34" s="191"/>
      <c r="H34" s="191"/>
      <c r="I34" s="191"/>
      <c r="J34" s="220">
        <v>0</v>
      </c>
      <c r="K34" s="221">
        <v>0</v>
      </c>
      <c r="L34" s="27" t="e">
        <f>IF(#REF!&gt;#REF!,#REF!-#REF!,0)</f>
        <v>#REF!</v>
      </c>
      <c r="M34" s="27" t="e">
        <f>IF(#REF!&gt;#REF!,#REF!-#REF!,0)</f>
        <v>#REF!</v>
      </c>
      <c r="N34" s="27" t="e">
        <f>IF(#REF!&gt;#REF!,#REF!-#REF!,0)</f>
        <v>#REF!</v>
      </c>
      <c r="O34" s="27" t="e">
        <f>IF(#REF!&gt;#REF!,#REF!-#REF!,0)</f>
        <v>#REF!</v>
      </c>
      <c r="P34" s="138"/>
    </row>
    <row r="35" spans="1:16" ht="12" customHeight="1" x14ac:dyDescent="0.2">
      <c r="A35" s="138"/>
      <c r="B35" s="194">
        <v>2220</v>
      </c>
      <c r="C35" s="191" t="s">
        <v>50</v>
      </c>
      <c r="D35" s="191"/>
      <c r="E35" s="191"/>
      <c r="F35" s="191"/>
      <c r="G35" s="191"/>
      <c r="H35" s="191"/>
      <c r="I35" s="191"/>
      <c r="J35" s="220">
        <v>0</v>
      </c>
      <c r="K35" s="227">
        <v>617700.43000000005</v>
      </c>
      <c r="L35" s="27" t="e">
        <f>IF(#REF!&gt;#REF!,#REF!-#REF!,0)</f>
        <v>#REF!</v>
      </c>
      <c r="M35" s="27" t="e">
        <f>IF(#REF!&gt;#REF!,#REF!-#REF!,0)</f>
        <v>#REF!</v>
      </c>
      <c r="N35" s="27" t="e">
        <f>IF(#REF!&gt;#REF!,#REF!-#REF!,0)</f>
        <v>#REF!</v>
      </c>
      <c r="O35" s="27" t="e">
        <f>IF(#REF!&gt;#REF!,#REF!-#REF!,0)</f>
        <v>#REF!</v>
      </c>
      <c r="P35" s="138"/>
    </row>
    <row r="36" spans="1:16" ht="12" customHeight="1" x14ac:dyDescent="0.2">
      <c r="A36" s="138"/>
      <c r="B36" s="194">
        <v>2230</v>
      </c>
      <c r="C36" s="191" t="s">
        <v>51</v>
      </c>
      <c r="D36" s="191"/>
      <c r="E36" s="191"/>
      <c r="F36" s="191"/>
      <c r="G36" s="191"/>
      <c r="H36" s="191"/>
      <c r="I36" s="191"/>
      <c r="J36" s="220">
        <v>0</v>
      </c>
      <c r="K36" s="221">
        <v>0</v>
      </c>
      <c r="L36" s="27" t="e">
        <f>IF(#REF!&gt;#REF!,#REF!-#REF!,0)</f>
        <v>#REF!</v>
      </c>
      <c r="M36" s="27" t="e">
        <f>IF(#REF!&gt;#REF!,#REF!-#REF!,0)</f>
        <v>#REF!</v>
      </c>
      <c r="N36" s="27" t="e">
        <f>IF(#REF!&gt;#REF!,#REF!-#REF!,0)</f>
        <v>#REF!</v>
      </c>
      <c r="O36" s="27" t="e">
        <f>IF(#REF!&gt;#REF!,#REF!-#REF!,0)</f>
        <v>#REF!</v>
      </c>
      <c r="P36" s="138"/>
    </row>
    <row r="37" spans="1:16" ht="12" customHeight="1" x14ac:dyDescent="0.2">
      <c r="A37" s="138"/>
      <c r="B37" s="194">
        <v>2240</v>
      </c>
      <c r="C37" s="191" t="s">
        <v>53</v>
      </c>
      <c r="D37" s="191"/>
      <c r="E37" s="191"/>
      <c r="F37" s="191"/>
      <c r="G37" s="191"/>
      <c r="H37" s="191"/>
      <c r="I37" s="191"/>
      <c r="J37" s="220">
        <v>0</v>
      </c>
      <c r="K37" s="221">
        <v>0</v>
      </c>
      <c r="L37" s="27" t="e">
        <f>IF(#REF!&gt;#REF!,#REF!-#REF!,0)</f>
        <v>#REF!</v>
      </c>
      <c r="M37" s="27" t="e">
        <f>IF(#REF!&gt;#REF!,#REF!-#REF!,0)</f>
        <v>#REF!</v>
      </c>
      <c r="N37" s="27" t="e">
        <f>IF(#REF!&gt;#REF!,#REF!-#REF!,0)</f>
        <v>#REF!</v>
      </c>
      <c r="O37" s="27" t="e">
        <f>IF(#REF!&gt;#REF!,#REF!-#REF!,0)</f>
        <v>#REF!</v>
      </c>
      <c r="P37" s="138"/>
    </row>
    <row r="38" spans="1:16" ht="12" customHeight="1" x14ac:dyDescent="0.2">
      <c r="A38" s="138"/>
      <c r="B38" s="194">
        <v>2250</v>
      </c>
      <c r="C38" s="191" t="s">
        <v>54</v>
      </c>
      <c r="D38" s="191"/>
      <c r="E38" s="191"/>
      <c r="F38" s="191"/>
      <c r="G38" s="191"/>
      <c r="H38" s="191"/>
      <c r="I38" s="191"/>
      <c r="J38" s="220">
        <v>0</v>
      </c>
      <c r="K38" s="221">
        <v>0</v>
      </c>
      <c r="L38" s="27" t="e">
        <f>IF(#REF!&gt;#REF!,#REF!-#REF!,0)</f>
        <v>#REF!</v>
      </c>
      <c r="M38" s="27" t="e">
        <f>IF(#REF!&gt;#REF!,#REF!-#REF!,0)</f>
        <v>#REF!</v>
      </c>
      <c r="N38" s="27" t="e">
        <f>IF(#REF!&gt;#REF!,#REF!-#REF!,0)</f>
        <v>#REF!</v>
      </c>
      <c r="O38" s="27" t="e">
        <f>IF(#REF!&gt;#REF!,#REF!-#REF!,0)</f>
        <v>#REF!</v>
      </c>
      <c r="P38" s="138"/>
    </row>
    <row r="39" spans="1:16" ht="12" customHeight="1" x14ac:dyDescent="0.2">
      <c r="A39" s="138"/>
      <c r="B39" s="194">
        <v>2260</v>
      </c>
      <c r="C39" s="191" t="s">
        <v>55</v>
      </c>
      <c r="D39" s="191"/>
      <c r="E39" s="191"/>
      <c r="F39" s="191"/>
      <c r="G39" s="191"/>
      <c r="H39" s="191"/>
      <c r="I39" s="191"/>
      <c r="J39" s="220">
        <v>0</v>
      </c>
      <c r="K39" s="227">
        <v>10952145.859999999</v>
      </c>
      <c r="L39" s="27" t="e">
        <f>IF(#REF!&gt;#REF!,#REF!-#REF!,0)</f>
        <v>#REF!</v>
      </c>
      <c r="M39" s="27" t="e">
        <f>IF(#REF!&gt;#REF!,#REF!-#REF!,0)</f>
        <v>#REF!</v>
      </c>
      <c r="N39" s="27" t="e">
        <f>IF(#REF!&gt;#REF!,#REF!-#REF!,0)</f>
        <v>#REF!</v>
      </c>
      <c r="O39" s="27" t="e">
        <f>IF(#REF!&gt;#REF!,#REF!-#REF!,0)</f>
        <v>#REF!</v>
      </c>
      <c r="P39" s="138"/>
    </row>
    <row r="40" spans="1:16" ht="12" customHeight="1" x14ac:dyDescent="0.2">
      <c r="A40" s="138"/>
      <c r="B40" s="196">
        <v>3000</v>
      </c>
      <c r="C40" s="190" t="s">
        <v>56</v>
      </c>
      <c r="D40" s="190"/>
      <c r="E40" s="190"/>
      <c r="F40" s="190"/>
      <c r="G40" s="190"/>
      <c r="H40" s="190"/>
      <c r="I40" s="190"/>
      <c r="J40" s="201">
        <v>193756399.09</v>
      </c>
      <c r="K40" s="229">
        <v>0</v>
      </c>
      <c r="L40" s="28" t="e">
        <f>IF(#REF!&gt;#REF!,#REF!-#REF!,0)</f>
        <v>#REF!</v>
      </c>
      <c r="M40" s="28" t="e">
        <f>IF(#REF!&gt;#REF!,#REF!-#REF!,0)</f>
        <v>#REF!</v>
      </c>
      <c r="N40" s="28" t="e">
        <f>IF(#REF!&gt;#REF!,#REF!-#REF!,0)</f>
        <v>#REF!</v>
      </c>
      <c r="O40" s="28" t="e">
        <f>IF(#REF!&gt;#REF!,#REF!-#REF!,0)</f>
        <v>#REF!</v>
      </c>
      <c r="P40" s="138"/>
    </row>
    <row r="41" spans="1:16" ht="12" customHeight="1" x14ac:dyDescent="0.2">
      <c r="A41" s="138"/>
      <c r="B41" s="196">
        <v>3100</v>
      </c>
      <c r="C41" s="190" t="s">
        <v>57</v>
      </c>
      <c r="D41" s="190"/>
      <c r="E41" s="190"/>
      <c r="F41" s="190"/>
      <c r="G41" s="190"/>
      <c r="H41" s="190"/>
      <c r="I41" s="190"/>
      <c r="J41" s="224">
        <v>2847727.3</v>
      </c>
      <c r="K41" s="229">
        <v>0</v>
      </c>
      <c r="L41" s="28" t="e">
        <f>IF(#REF!&gt;#REF!,#REF!-#REF!,0)</f>
        <v>#REF!</v>
      </c>
      <c r="M41" s="28" t="e">
        <f>IF(#REF!&gt;#REF!,#REF!-#REF!,0)</f>
        <v>#REF!</v>
      </c>
      <c r="N41" s="28" t="e">
        <f>IF(#REF!&gt;#REF!,#REF!-#REF!,0)</f>
        <v>#REF!</v>
      </c>
      <c r="O41" s="28" t="e">
        <f>IF(#REF!&gt;#REF!,#REF!-#REF!,0)</f>
        <v>#REF!</v>
      </c>
      <c r="P41" s="138"/>
    </row>
    <row r="42" spans="1:16" ht="12" customHeight="1" x14ac:dyDescent="0.2">
      <c r="A42" s="138"/>
      <c r="B42" s="194">
        <v>3110</v>
      </c>
      <c r="C42" s="191" t="s">
        <v>59</v>
      </c>
      <c r="D42" s="191"/>
      <c r="E42" s="191"/>
      <c r="F42" s="191"/>
      <c r="G42" s="191"/>
      <c r="H42" s="191"/>
      <c r="I42" s="191"/>
      <c r="J42" s="220">
        <v>0</v>
      </c>
      <c r="K42" s="221">
        <v>0</v>
      </c>
      <c r="L42" s="27" t="e">
        <f>IF(#REF!&gt;#REF!,#REF!-#REF!,0)</f>
        <v>#REF!</v>
      </c>
      <c r="M42" s="27" t="e">
        <f>IF(#REF!&gt;#REF!,#REF!-#REF!,0)</f>
        <v>#REF!</v>
      </c>
      <c r="N42" s="27" t="e">
        <f>IF(#REF!&gt;#REF!,#REF!-#REF!,0)</f>
        <v>#REF!</v>
      </c>
      <c r="O42" s="27" t="e">
        <f>IF(#REF!&gt;#REF!,#REF!-#REF!,0)</f>
        <v>#REF!</v>
      </c>
      <c r="P42" s="138"/>
    </row>
    <row r="43" spans="1:16" ht="12" customHeight="1" x14ac:dyDescent="0.2">
      <c r="A43" s="138"/>
      <c r="B43" s="194">
        <v>3120</v>
      </c>
      <c r="C43" s="191" t="s">
        <v>60</v>
      </c>
      <c r="D43" s="191"/>
      <c r="E43" s="191"/>
      <c r="F43" s="191"/>
      <c r="G43" s="191"/>
      <c r="H43" s="191"/>
      <c r="I43" s="191"/>
      <c r="J43" s="225">
        <v>2847727.3</v>
      </c>
      <c r="K43" s="221">
        <v>0</v>
      </c>
      <c r="L43" s="27" t="e">
        <f>IF(#REF!&gt;#REF!,#REF!-#REF!,0)</f>
        <v>#REF!</v>
      </c>
      <c r="M43" s="27" t="e">
        <f>IF(#REF!&gt;#REF!,#REF!-#REF!,0)</f>
        <v>#REF!</v>
      </c>
      <c r="N43" s="27" t="e">
        <f>IF(#REF!&gt;#REF!,#REF!-#REF!,0)</f>
        <v>#REF!</v>
      </c>
      <c r="O43" s="27" t="e">
        <f>IF(#REF!&gt;#REF!,#REF!-#REF!,0)</f>
        <v>#REF!</v>
      </c>
      <c r="P43" s="138"/>
    </row>
    <row r="44" spans="1:16" ht="12" customHeight="1" x14ac:dyDescent="0.2">
      <c r="A44" s="138"/>
      <c r="B44" s="194">
        <v>3130</v>
      </c>
      <c r="C44" s="191" t="s">
        <v>61</v>
      </c>
      <c r="D44" s="191"/>
      <c r="E44" s="191"/>
      <c r="F44" s="191"/>
      <c r="G44" s="191"/>
      <c r="H44" s="191"/>
      <c r="I44" s="191"/>
      <c r="J44" s="220">
        <v>0</v>
      </c>
      <c r="K44" s="221">
        <v>0</v>
      </c>
      <c r="L44" s="27" t="e">
        <f>IF(#REF!&gt;#REF!,#REF!-#REF!,0)</f>
        <v>#REF!</v>
      </c>
      <c r="M44" s="27" t="e">
        <f>IF(#REF!&gt;#REF!,#REF!-#REF!,0)</f>
        <v>#REF!</v>
      </c>
      <c r="N44" s="27" t="e">
        <f>IF(#REF!&gt;#REF!,#REF!-#REF!,0)</f>
        <v>#REF!</v>
      </c>
      <c r="O44" s="27" t="e">
        <f>IF(#REF!&gt;#REF!,#REF!-#REF!,0)</f>
        <v>#REF!</v>
      </c>
      <c r="P44" s="138"/>
    </row>
    <row r="45" spans="1:16" ht="12" customHeight="1" x14ac:dyDescent="0.2">
      <c r="A45" s="138"/>
      <c r="B45" s="196">
        <v>3200</v>
      </c>
      <c r="C45" s="190" t="s">
        <v>62</v>
      </c>
      <c r="D45" s="190"/>
      <c r="E45" s="190"/>
      <c r="F45" s="190"/>
      <c r="G45" s="190"/>
      <c r="H45" s="190"/>
      <c r="I45" s="190"/>
      <c r="J45" s="224">
        <v>190908671.78999999</v>
      </c>
      <c r="K45" s="229">
        <v>0</v>
      </c>
      <c r="L45" s="28" t="e">
        <f>IF(#REF!&gt;#REF!,#REF!-#REF!,0)</f>
        <v>#REF!</v>
      </c>
      <c r="M45" s="28" t="e">
        <f>IF(#REF!&gt;#REF!,#REF!-#REF!,0)</f>
        <v>#REF!</v>
      </c>
      <c r="N45" s="28" t="e">
        <f>IF(#REF!&gt;#REF!,#REF!-#REF!,0)</f>
        <v>#REF!</v>
      </c>
      <c r="O45" s="28" t="e">
        <f>IF(#REF!&gt;#REF!,#REF!-#REF!,0)</f>
        <v>#REF!</v>
      </c>
      <c r="P45" s="138"/>
    </row>
    <row r="46" spans="1:16" ht="12" customHeight="1" x14ac:dyDescent="0.2">
      <c r="A46" s="138"/>
      <c r="B46" s="194">
        <v>3210</v>
      </c>
      <c r="C46" s="191" t="s">
        <v>148</v>
      </c>
      <c r="D46" s="191"/>
      <c r="E46" s="191"/>
      <c r="F46" s="191"/>
      <c r="G46" s="191"/>
      <c r="H46" s="191"/>
      <c r="I46" s="191"/>
      <c r="J46" s="225">
        <v>333757550.99000001</v>
      </c>
      <c r="K46" s="221">
        <v>0</v>
      </c>
      <c r="L46" s="27" t="e">
        <f>IF(#REF!&gt;#REF!,#REF!-#REF!,0)</f>
        <v>#REF!</v>
      </c>
      <c r="M46" s="27" t="e">
        <f>IF(#REF!&gt;#REF!,#REF!-#REF!,0)</f>
        <v>#REF!</v>
      </c>
      <c r="N46" s="27" t="e">
        <f>IF(#REF!&gt;#REF!,#REF!-#REF!,0)</f>
        <v>#REF!</v>
      </c>
      <c r="O46" s="27" t="e">
        <f>IF(#REF!&gt;#REF!,#REF!-#REF!,0)</f>
        <v>#REF!</v>
      </c>
      <c r="P46" s="138"/>
    </row>
    <row r="47" spans="1:16" ht="12" customHeight="1" x14ac:dyDescent="0.2">
      <c r="A47" s="138"/>
      <c r="B47" s="194">
        <v>3220</v>
      </c>
      <c r="C47" s="191" t="s">
        <v>65</v>
      </c>
      <c r="D47" s="191"/>
      <c r="E47" s="191"/>
      <c r="F47" s="191"/>
      <c r="G47" s="191"/>
      <c r="H47" s="191"/>
      <c r="I47" s="191"/>
      <c r="J47" s="220">
        <v>0</v>
      </c>
      <c r="K47" s="227">
        <v>142848879.19999999</v>
      </c>
      <c r="L47" s="27" t="e">
        <f>IF(#REF!&gt;#REF!,#REF!-#REF!,0)</f>
        <v>#REF!</v>
      </c>
      <c r="M47" s="27" t="e">
        <f>IF(#REF!&gt;#REF!,#REF!-#REF!,0)</f>
        <v>#REF!</v>
      </c>
      <c r="N47" s="27" t="e">
        <f>IF(#REF!&gt;#REF!,#REF!-#REF!,0)</f>
        <v>#REF!</v>
      </c>
      <c r="O47" s="27" t="e">
        <f>IF(#REF!&gt;#REF!,#REF!-#REF!,0)</f>
        <v>#REF!</v>
      </c>
      <c r="P47" s="138"/>
    </row>
    <row r="48" spans="1:16" ht="12" customHeight="1" x14ac:dyDescent="0.2">
      <c r="A48" s="138"/>
      <c r="B48" s="194">
        <v>3230</v>
      </c>
      <c r="C48" s="191" t="s">
        <v>66</v>
      </c>
      <c r="D48" s="191"/>
      <c r="E48" s="191"/>
      <c r="F48" s="191"/>
      <c r="G48" s="191"/>
      <c r="H48" s="191"/>
      <c r="I48" s="191"/>
      <c r="J48" s="220">
        <v>0</v>
      </c>
      <c r="K48" s="221">
        <v>0</v>
      </c>
      <c r="L48" s="27" t="e">
        <f>IF(#REF!&gt;#REF!,#REF!-#REF!,0)</f>
        <v>#REF!</v>
      </c>
      <c r="M48" s="27" t="e">
        <f>IF(#REF!&gt;#REF!,#REF!-#REF!,0)</f>
        <v>#REF!</v>
      </c>
      <c r="N48" s="27" t="e">
        <f>IF(#REF!&gt;#REF!,#REF!-#REF!,0)</f>
        <v>#REF!</v>
      </c>
      <c r="O48" s="27" t="e">
        <f>IF(#REF!&gt;#REF!,#REF!-#REF!,0)</f>
        <v>#REF!</v>
      </c>
      <c r="P48" s="138"/>
    </row>
    <row r="49" spans="1:16" ht="12" customHeight="1" x14ac:dyDescent="0.2">
      <c r="A49" s="138"/>
      <c r="B49" s="194">
        <v>3240</v>
      </c>
      <c r="C49" s="191" t="s">
        <v>67</v>
      </c>
      <c r="D49" s="191"/>
      <c r="E49" s="191"/>
      <c r="F49" s="191"/>
      <c r="G49" s="191"/>
      <c r="H49" s="191"/>
      <c r="I49" s="191"/>
      <c r="J49" s="220">
        <v>0</v>
      </c>
      <c r="K49" s="221">
        <v>0</v>
      </c>
      <c r="L49" s="27" t="e">
        <f>IF(#REF!&gt;#REF!,#REF!-#REF!,0)</f>
        <v>#REF!</v>
      </c>
      <c r="M49" s="27" t="e">
        <f>IF(#REF!&gt;#REF!,#REF!-#REF!,0)</f>
        <v>#REF!</v>
      </c>
      <c r="N49" s="27" t="e">
        <f>IF(#REF!&gt;#REF!,#REF!-#REF!,0)</f>
        <v>#REF!</v>
      </c>
      <c r="O49" s="27" t="e">
        <f>IF(#REF!&gt;#REF!,#REF!-#REF!,0)</f>
        <v>#REF!</v>
      </c>
      <c r="P49" s="138"/>
    </row>
    <row r="50" spans="1:16" ht="12" customHeight="1" x14ac:dyDescent="0.2">
      <c r="A50" s="138"/>
      <c r="B50" s="194">
        <v>3250</v>
      </c>
      <c r="C50" s="191" t="s">
        <v>68</v>
      </c>
      <c r="D50" s="191"/>
      <c r="E50" s="191"/>
      <c r="F50" s="191"/>
      <c r="G50" s="191"/>
      <c r="H50" s="191"/>
      <c r="I50" s="191"/>
      <c r="J50" s="220">
        <v>0</v>
      </c>
      <c r="K50" s="221">
        <v>0</v>
      </c>
      <c r="L50" s="27" t="e">
        <f>IF(#REF!&gt;#REF!,#REF!-#REF!,0)</f>
        <v>#REF!</v>
      </c>
      <c r="M50" s="27" t="e">
        <f>IF(#REF!&gt;#REF!,#REF!-#REF!,0)</f>
        <v>#REF!</v>
      </c>
      <c r="N50" s="27" t="e">
        <f>IF(#REF!&gt;#REF!,#REF!-#REF!,0)</f>
        <v>#REF!</v>
      </c>
      <c r="O50" s="27" t="e">
        <f>IF(#REF!&gt;#REF!,#REF!-#REF!,0)</f>
        <v>#REF!</v>
      </c>
      <c r="P50" s="138"/>
    </row>
    <row r="51" spans="1:16" ht="12" customHeight="1" x14ac:dyDescent="0.2">
      <c r="A51" s="138"/>
      <c r="B51" s="196">
        <v>3300</v>
      </c>
      <c r="C51" s="190" t="s">
        <v>149</v>
      </c>
      <c r="D51" s="190"/>
      <c r="E51" s="190"/>
      <c r="F51" s="190"/>
      <c r="G51" s="190"/>
      <c r="H51" s="190"/>
      <c r="I51" s="190"/>
      <c r="J51" s="228">
        <v>0</v>
      </c>
      <c r="K51" s="229">
        <v>0</v>
      </c>
      <c r="L51" s="28" t="e">
        <f>IF(#REF!&gt;#REF!,#REF!-#REF!,0)</f>
        <v>#REF!</v>
      </c>
      <c r="M51" s="28" t="e">
        <f>IF(#REF!&gt;#REF!,#REF!-#REF!,0)</f>
        <v>#REF!</v>
      </c>
      <c r="N51" s="28" t="e">
        <f>IF(#REF!&gt;#REF!,#REF!-#REF!,0)</f>
        <v>#REF!</v>
      </c>
      <c r="O51" s="28" t="e">
        <f>IF(#REF!&gt;#REF!,#REF!-#REF!,0)</f>
        <v>#REF!</v>
      </c>
      <c r="P51" s="138"/>
    </row>
    <row r="52" spans="1:16" ht="12" customHeight="1" x14ac:dyDescent="0.2">
      <c r="A52" s="138"/>
      <c r="B52" s="194">
        <v>3310</v>
      </c>
      <c r="C52" s="191" t="s">
        <v>69</v>
      </c>
      <c r="D52" s="191"/>
      <c r="E52" s="191"/>
      <c r="F52" s="191"/>
      <c r="G52" s="191"/>
      <c r="H52" s="191"/>
      <c r="I52" s="191"/>
      <c r="J52" s="220">
        <v>0</v>
      </c>
      <c r="K52" s="221">
        <v>0</v>
      </c>
      <c r="L52" s="27" t="e">
        <f>IF(#REF!&gt;#REF!,#REF!-#REF!,0)</f>
        <v>#REF!</v>
      </c>
      <c r="M52" s="27" t="e">
        <f>IF(#REF!&gt;#REF!,#REF!-#REF!,0)</f>
        <v>#REF!</v>
      </c>
      <c r="N52" s="27" t="e">
        <f>IF(#REF!&gt;#REF!,#REF!-#REF!,0)</f>
        <v>#REF!</v>
      </c>
      <c r="O52" s="27" t="e">
        <f>IF(#REF!&gt;#REF!,#REF!-#REF!,0)</f>
        <v>#REF!</v>
      </c>
      <c r="P52" s="138"/>
    </row>
    <row r="53" spans="1:16" ht="12" customHeight="1" x14ac:dyDescent="0.2">
      <c r="A53" s="138"/>
      <c r="B53" s="197">
        <v>3320</v>
      </c>
      <c r="C53" s="192" t="s">
        <v>70</v>
      </c>
      <c r="D53" s="192"/>
      <c r="E53" s="192"/>
      <c r="F53" s="192"/>
      <c r="G53" s="192"/>
      <c r="H53" s="192"/>
      <c r="I53" s="192"/>
      <c r="J53" s="222">
        <v>0</v>
      </c>
      <c r="K53" s="223">
        <v>0</v>
      </c>
      <c r="L53" s="29" t="e">
        <f>IF(#REF!&gt;#REF!,#REF!-#REF!,0)</f>
        <v>#REF!</v>
      </c>
      <c r="M53" s="29" t="e">
        <f>IF(#REF!&gt;#REF!,#REF!-#REF!,0)</f>
        <v>#REF!</v>
      </c>
      <c r="N53" s="29" t="e">
        <f>IF(#REF!&gt;#REF!,#REF!-#REF!,0)</f>
        <v>#REF!</v>
      </c>
      <c r="O53" s="29" t="e">
        <f>IF(#REF!&gt;#REF!,#REF!-#REF!,0)</f>
        <v>#REF!</v>
      </c>
      <c r="P53" s="138"/>
    </row>
    <row r="54" spans="1:16" ht="12" customHeight="1" x14ac:dyDescent="0.2">
      <c r="A54" s="138"/>
      <c r="B54" s="9"/>
      <c r="C54" s="48"/>
      <c r="D54" s="185"/>
      <c r="E54" s="185"/>
      <c r="F54" s="185"/>
      <c r="G54" s="185"/>
      <c r="H54" s="185"/>
      <c r="I54" s="185"/>
      <c r="J54" s="198">
        <f>+K4-J4+K23-J23+K40-J40</f>
        <v>0</v>
      </c>
      <c r="K54" s="48"/>
      <c r="L54" s="31" t="e">
        <f>+M4-L4+M23-L23+M40-L40</f>
        <v>#REF!</v>
      </c>
      <c r="M54" s="48"/>
      <c r="N54" s="31" t="e">
        <f>+O4-N4+O23-N23+O40-N40</f>
        <v>#REF!</v>
      </c>
      <c r="O54" s="48"/>
      <c r="P54" s="138"/>
    </row>
    <row r="55" spans="1:16" ht="12" customHeight="1" x14ac:dyDescent="0.2">
      <c r="A55" s="138"/>
      <c r="B55" s="239" t="s">
        <v>229</v>
      </c>
      <c r="C55" s="239"/>
      <c r="D55" s="239"/>
      <c r="E55" s="239"/>
      <c r="F55" s="239"/>
      <c r="G55" s="239"/>
      <c r="H55" s="239"/>
      <c r="I55" s="239"/>
      <c r="J55" s="239"/>
      <c r="K55" s="239"/>
      <c r="L55" s="48"/>
      <c r="M55" s="30"/>
      <c r="N55" s="48"/>
      <c r="O55" s="48"/>
      <c r="P55" s="138"/>
    </row>
    <row r="56" spans="1:16" ht="12" customHeight="1" x14ac:dyDescent="0.2">
      <c r="A56" s="138"/>
      <c r="B56" s="186"/>
      <c r="C56" s="193"/>
      <c r="D56" s="193"/>
      <c r="E56" s="193"/>
      <c r="F56" s="193"/>
      <c r="G56" s="193"/>
      <c r="H56" s="193"/>
      <c r="I56" s="193"/>
      <c r="J56" s="193"/>
      <c r="K56" s="193"/>
      <c r="L56" s="48"/>
      <c r="M56" s="7"/>
      <c r="N56" s="48"/>
      <c r="O56" s="7"/>
      <c r="P56" s="138"/>
    </row>
    <row r="57" spans="1:16" ht="12" customHeight="1" x14ac:dyDescent="0.2">
      <c r="A57" s="138"/>
      <c r="B57" s="193"/>
      <c r="C57" s="193"/>
      <c r="D57" s="193"/>
      <c r="E57" s="193"/>
      <c r="F57" s="193"/>
      <c r="G57" s="193"/>
      <c r="H57" s="193"/>
      <c r="I57" s="193"/>
      <c r="J57" s="193"/>
      <c r="K57" s="193"/>
      <c r="L57" s="6"/>
      <c r="M57" s="8"/>
      <c r="N57" s="6"/>
      <c r="O57" s="8"/>
      <c r="P57" s="138"/>
    </row>
    <row r="58" spans="1:16" x14ac:dyDescent="0.2">
      <c r="A58" s="138"/>
      <c r="B58" s="6"/>
      <c r="J58" s="33"/>
      <c r="K58" s="33"/>
      <c r="L58" s="33" t="e">
        <f>SUM(L6:L12)+SUM(L14:L15)+SUM(L16:L22)+SUM(L25:L32)+SUM(L34:L39)+SUM(L42:L44)+SUM(L46:L50)+SUM(L52:L53)</f>
        <v>#REF!</v>
      </c>
      <c r="M58" s="33" t="e">
        <f>SUM(M6:M12)+SUM(M14:M15)+SUM(M16:M22)+SUM(M25:M32)+SUM(M34:M39)+SUM(M42:M44)+SUM(M46:M50)+SUM(M52:M53)</f>
        <v>#REF!</v>
      </c>
      <c r="N58" s="33" t="e">
        <f>SUM(N6:N12)+SUM(N14:N15)+SUM(N16:N22)+SUM(N25:N32)+SUM(N34:N39)+SUM(N42:N44)+SUM(N46:N50)+SUM(N52:N53)</f>
        <v>#REF!</v>
      </c>
      <c r="O58" s="33" t="e">
        <f>SUM(O6:O12)+SUM(O14:O15)+SUM(O16:O22)+SUM(O25:O32)+SUM(O34:O39)+SUM(O42:O44)+SUM(O46:O50)+SUM(O52:O53)</f>
        <v>#REF!</v>
      </c>
      <c r="P58" s="138"/>
    </row>
    <row r="59" spans="1:16" x14ac:dyDescent="0.2">
      <c r="A59" s="138"/>
      <c r="B59" s="6"/>
      <c r="J59" s="33"/>
      <c r="K59" s="33"/>
      <c r="L59" s="33" t="e">
        <f>+L46+L47</f>
        <v>#REF!</v>
      </c>
      <c r="M59" s="33" t="e">
        <f>+M46+M47</f>
        <v>#REF!</v>
      </c>
      <c r="N59" s="33" t="e">
        <f>+N46+N47</f>
        <v>#REF!</v>
      </c>
      <c r="O59" s="33" t="e">
        <f>+O46+O47</f>
        <v>#REF!</v>
      </c>
      <c r="P59" s="138"/>
    </row>
    <row r="60" spans="1:16" ht="11.25" customHeight="1" x14ac:dyDescent="0.2">
      <c r="A60" s="138"/>
      <c r="B60" s="6"/>
      <c r="J60" s="33"/>
      <c r="K60" s="33"/>
      <c r="L60" s="33" t="e">
        <f>+L16+L17+L18</f>
        <v>#REF!</v>
      </c>
      <c r="M60" s="33" t="e">
        <f>+M16+M17+M18</f>
        <v>#REF!</v>
      </c>
      <c r="N60" s="33" t="e">
        <f>+N16+N17+N18</f>
        <v>#REF!</v>
      </c>
      <c r="O60" s="33" t="e">
        <f>+O16+O17+O18</f>
        <v>#REF!</v>
      </c>
      <c r="P60" s="138"/>
    </row>
    <row r="61" spans="1:16" ht="11.25" customHeight="1" x14ac:dyDescent="0.2">
      <c r="A61" s="138"/>
      <c r="B61" s="6"/>
      <c r="J61" s="33"/>
      <c r="K61" s="33"/>
      <c r="L61" s="33"/>
      <c r="M61" s="33"/>
      <c r="N61" s="33"/>
      <c r="O61" s="33"/>
      <c r="P61" s="138"/>
    </row>
    <row r="62" spans="1:16" ht="11.25" customHeight="1" x14ac:dyDescent="0.2">
      <c r="A62" s="138"/>
      <c r="B62" s="6"/>
      <c r="J62" s="33"/>
      <c r="K62" s="33"/>
      <c r="L62" s="33"/>
      <c r="M62" s="33"/>
      <c r="N62" s="33"/>
      <c r="O62" s="33"/>
      <c r="P62" s="138"/>
    </row>
    <row r="63" spans="1:16" ht="11.25" customHeight="1" x14ac:dyDescent="0.2">
      <c r="A63" s="138"/>
      <c r="B63" s="6"/>
      <c r="J63" s="33"/>
      <c r="K63" s="33"/>
      <c r="L63" s="33"/>
      <c r="M63" s="33"/>
      <c r="N63" s="33"/>
      <c r="O63" s="33"/>
      <c r="P63" s="138"/>
    </row>
    <row r="64" spans="1:16" ht="11.25" customHeight="1" x14ac:dyDescent="0.2">
      <c r="A64" s="138"/>
      <c r="B64" s="6"/>
      <c r="J64" s="33"/>
      <c r="K64" s="33"/>
      <c r="L64" s="33" t="e">
        <f>+L42</f>
        <v>#REF!</v>
      </c>
      <c r="M64" s="33" t="e">
        <f>+M42</f>
        <v>#REF!</v>
      </c>
      <c r="N64" s="33" t="e">
        <f>+N42</f>
        <v>#REF!</v>
      </c>
      <c r="O64" s="33" t="e">
        <f>+O42</f>
        <v>#REF!</v>
      </c>
      <c r="P64" s="138"/>
    </row>
    <row r="65" spans="1:16" ht="12" customHeight="1" x14ac:dyDescent="0.2">
      <c r="A65" s="138"/>
      <c r="B65" s="6"/>
      <c r="J65" s="8"/>
      <c r="K65" s="8"/>
      <c r="L65" s="8" t="e">
        <f>+L58-#REF!-L60-L64-L59</f>
        <v>#REF!</v>
      </c>
      <c r="M65" s="8" t="e">
        <f>+M58-#REF!-M60-M64-M59</f>
        <v>#REF!</v>
      </c>
      <c r="N65" s="8" t="e">
        <f>+N58-#REF!-N60-N64-N59</f>
        <v>#REF!</v>
      </c>
      <c r="O65" s="8" t="e">
        <f>+O58-#REF!-O60-O64-O59</f>
        <v>#REF!</v>
      </c>
      <c r="P65" s="138"/>
    </row>
    <row r="66" spans="1:16" ht="11.25" customHeight="1" x14ac:dyDescent="0.2">
      <c r="A66" s="138"/>
      <c r="B66" s="138"/>
      <c r="C66" s="138"/>
      <c r="D66" s="138"/>
      <c r="E66" s="138"/>
      <c r="F66" s="138"/>
      <c r="G66" s="138"/>
      <c r="H66" s="138"/>
      <c r="I66" s="138"/>
      <c r="J66" s="33"/>
      <c r="K66" s="138"/>
      <c r="L66" s="33" t="e">
        <f>+L60-M60</f>
        <v>#REF!</v>
      </c>
      <c r="M66" s="138"/>
      <c r="N66" s="33" t="e">
        <f>+N60-O60</f>
        <v>#REF!</v>
      </c>
      <c r="O66" s="138"/>
      <c r="P66" s="138"/>
    </row>
    <row r="67" spans="1:16" x14ac:dyDescent="0.2">
      <c r="A67" s="138"/>
      <c r="B67" s="138"/>
      <c r="C67" s="138"/>
      <c r="D67" s="138"/>
      <c r="E67" s="138"/>
      <c r="F67" s="138"/>
      <c r="G67" s="138"/>
      <c r="H67" s="138"/>
      <c r="I67" s="138"/>
      <c r="J67" s="33"/>
      <c r="K67" s="138"/>
      <c r="L67" s="33" t="e">
        <f>+L64-M64</f>
        <v>#REF!</v>
      </c>
      <c r="M67" s="138"/>
      <c r="N67" s="33" t="e">
        <f>+N64-O64</f>
        <v>#REF!</v>
      </c>
      <c r="O67" s="138"/>
      <c r="P67" s="138"/>
    </row>
    <row r="68" spans="1:16" x14ac:dyDescent="0.2">
      <c r="A68" s="138"/>
      <c r="B68" s="138"/>
      <c r="C68" s="138"/>
      <c r="D68" s="138"/>
      <c r="E68" s="138"/>
      <c r="F68" s="138"/>
      <c r="G68" s="138"/>
      <c r="H68" s="138"/>
      <c r="I68" s="138"/>
      <c r="J68" s="33"/>
      <c r="K68" s="138"/>
      <c r="L68" s="33" t="e">
        <f>+L65-M65</f>
        <v>#REF!</v>
      </c>
      <c r="M68" s="138"/>
      <c r="N68" s="33" t="e">
        <f>+N65-O65</f>
        <v>#REF!</v>
      </c>
      <c r="O68" s="138"/>
      <c r="P68" s="138"/>
    </row>
    <row r="69" spans="1:16" x14ac:dyDescent="0.2">
      <c r="A69" s="138"/>
      <c r="B69" s="138"/>
      <c r="C69" s="138"/>
      <c r="D69" s="138"/>
      <c r="E69" s="138"/>
      <c r="F69" s="138"/>
      <c r="G69" s="138"/>
      <c r="H69" s="138"/>
      <c r="I69" s="138"/>
      <c r="J69" s="33"/>
      <c r="K69" s="138"/>
      <c r="L69" s="33" t="e">
        <f>+#REF!-#REF!</f>
        <v>#REF!</v>
      </c>
      <c r="M69" s="138"/>
      <c r="N69" s="33" t="e">
        <f>+#REF!-#REF!</f>
        <v>#REF!</v>
      </c>
      <c r="O69" s="138"/>
      <c r="P69" s="138"/>
    </row>
    <row r="70" spans="1:16" x14ac:dyDescent="0.2">
      <c r="A70" s="138"/>
      <c r="B70" s="138"/>
      <c r="C70" s="138"/>
      <c r="D70" s="138"/>
      <c r="E70" s="138"/>
      <c r="F70" s="138"/>
      <c r="G70" s="138"/>
      <c r="H70" s="138"/>
      <c r="I70" s="138"/>
      <c r="J70" s="33"/>
      <c r="K70" s="138"/>
      <c r="L70" s="33" t="e">
        <f>+#REF!-#REF!</f>
        <v>#REF!</v>
      </c>
      <c r="M70" s="138"/>
      <c r="N70" s="33" t="e">
        <f>+#REF!-#REF!</f>
        <v>#REF!</v>
      </c>
      <c r="O70" s="138"/>
      <c r="P70" s="138"/>
    </row>
    <row r="71" spans="1:16" x14ac:dyDescent="0.2">
      <c r="A71" s="138"/>
      <c r="B71" s="138"/>
      <c r="C71" s="138"/>
      <c r="D71" s="138"/>
      <c r="E71" s="138"/>
      <c r="F71" s="138"/>
      <c r="G71" s="138"/>
      <c r="H71" s="138"/>
      <c r="I71" s="138"/>
      <c r="J71" s="139"/>
      <c r="K71" s="138"/>
      <c r="L71" s="139" t="e">
        <f>SUM(L66:L70)</f>
        <v>#REF!</v>
      </c>
      <c r="M71" s="138"/>
      <c r="N71" s="139" t="e">
        <f>SUM(N66:N70)</f>
        <v>#REF!</v>
      </c>
      <c r="O71" s="138"/>
      <c r="P71" s="138"/>
    </row>
    <row r="72" spans="1:16" x14ac:dyDescent="0.2">
      <c r="A72" s="138"/>
      <c r="B72" s="138"/>
      <c r="C72" s="138"/>
      <c r="D72" s="138"/>
      <c r="E72" s="138"/>
      <c r="F72" s="138"/>
      <c r="G72" s="138"/>
      <c r="H72" s="138"/>
      <c r="I72" s="138"/>
      <c r="J72" s="138"/>
      <c r="K72" s="138"/>
      <c r="L72" s="138"/>
      <c r="M72" s="138"/>
      <c r="N72" s="138"/>
      <c r="O72" s="138"/>
      <c r="P72" s="138"/>
    </row>
    <row r="73" spans="1:16" x14ac:dyDescent="0.2">
      <c r="A73" s="138"/>
      <c r="B73" s="138"/>
      <c r="C73" s="138"/>
      <c r="D73" s="138"/>
      <c r="E73" s="138"/>
      <c r="F73" s="138"/>
      <c r="G73" s="138"/>
      <c r="H73" s="138"/>
      <c r="I73" s="138"/>
      <c r="J73" s="138"/>
      <c r="K73" s="138"/>
      <c r="L73" s="138"/>
      <c r="M73" s="138"/>
      <c r="N73" s="140" t="e">
        <f>+N19-#REF!</f>
        <v>#REF!</v>
      </c>
      <c r="O73" s="138"/>
      <c r="P73" s="138"/>
    </row>
    <row r="74" spans="1:16" x14ac:dyDescent="0.2">
      <c r="A74" s="138"/>
      <c r="B74" s="138"/>
      <c r="C74" s="138"/>
      <c r="D74" s="138"/>
      <c r="E74" s="138"/>
      <c r="F74" s="138"/>
      <c r="G74" s="138"/>
      <c r="H74" s="138"/>
      <c r="I74" s="138"/>
      <c r="J74" s="138"/>
      <c r="K74" s="138"/>
      <c r="L74" s="138"/>
      <c r="M74" s="138"/>
      <c r="N74" s="138"/>
      <c r="O74" s="138"/>
      <c r="P74" s="138"/>
    </row>
    <row r="75" spans="1:16" x14ac:dyDescent="0.2">
      <c r="A75" s="138"/>
      <c r="B75" s="138"/>
      <c r="C75" s="138"/>
      <c r="D75" s="138"/>
      <c r="E75" s="138"/>
      <c r="F75" s="138"/>
      <c r="G75" s="138"/>
      <c r="H75" s="138"/>
      <c r="I75" s="138"/>
      <c r="J75" s="138"/>
      <c r="K75" s="138"/>
      <c r="L75" s="138"/>
      <c r="M75" s="138"/>
      <c r="N75" s="138"/>
      <c r="O75" s="138"/>
      <c r="P75" s="138"/>
    </row>
    <row r="76" spans="1:16" x14ac:dyDescent="0.2">
      <c r="A76" s="138"/>
      <c r="B76" s="138"/>
      <c r="C76" s="138"/>
      <c r="D76" s="138"/>
      <c r="E76" s="138"/>
      <c r="F76" s="138"/>
      <c r="G76" s="138"/>
      <c r="H76" s="138"/>
      <c r="I76" s="138"/>
      <c r="J76" s="138"/>
      <c r="K76" s="138"/>
      <c r="L76" s="138"/>
      <c r="M76" s="138"/>
      <c r="N76" s="138"/>
      <c r="O76" s="138"/>
      <c r="P76" s="138"/>
    </row>
    <row r="77" spans="1:16" x14ac:dyDescent="0.2">
      <c r="A77" s="138"/>
      <c r="B77" s="138"/>
      <c r="C77" s="138"/>
      <c r="D77" s="138"/>
      <c r="E77" s="138"/>
      <c r="F77" s="138"/>
      <c r="G77" s="138"/>
      <c r="H77" s="138"/>
      <c r="I77" s="138"/>
      <c r="J77" s="138"/>
      <c r="K77" s="138"/>
      <c r="L77" s="138"/>
      <c r="M77" s="138"/>
      <c r="N77" s="138"/>
      <c r="O77" s="138"/>
      <c r="P77" s="138"/>
    </row>
    <row r="78" spans="1:16" x14ac:dyDescent="0.2">
      <c r="A78" s="138"/>
      <c r="B78" s="138"/>
      <c r="C78" s="138"/>
      <c r="D78" s="138"/>
      <c r="E78" s="138"/>
      <c r="F78" s="138"/>
      <c r="G78" s="138"/>
      <c r="H78" s="138"/>
      <c r="I78" s="138"/>
      <c r="J78" s="138"/>
      <c r="K78" s="138"/>
      <c r="L78" s="138"/>
      <c r="M78" s="138"/>
      <c r="N78" s="138"/>
      <c r="O78" s="138"/>
      <c r="P78" s="138"/>
    </row>
    <row r="79" spans="1:16" x14ac:dyDescent="0.2">
      <c r="A79" s="138"/>
      <c r="B79" s="138"/>
      <c r="C79" s="138"/>
      <c r="D79" s="138"/>
      <c r="E79" s="138"/>
      <c r="F79" s="138"/>
      <c r="G79" s="138"/>
      <c r="H79" s="138"/>
      <c r="I79" s="138"/>
      <c r="J79" s="138"/>
      <c r="K79" s="138"/>
      <c r="L79" s="138"/>
      <c r="M79" s="138"/>
      <c r="N79" s="138"/>
      <c r="O79" s="138"/>
      <c r="P79" s="138"/>
    </row>
    <row r="80" spans="1:16" x14ac:dyDescent="0.2">
      <c r="A80" s="138"/>
      <c r="B80" s="138"/>
      <c r="C80" s="138"/>
      <c r="D80" s="138"/>
      <c r="E80" s="138"/>
      <c r="F80" s="138"/>
      <c r="G80" s="138"/>
      <c r="H80" s="138"/>
      <c r="I80" s="138"/>
      <c r="J80" s="138"/>
      <c r="K80" s="138"/>
      <c r="L80" s="138"/>
      <c r="M80" s="138"/>
      <c r="N80" s="138"/>
      <c r="O80" s="138"/>
      <c r="P80" s="138"/>
    </row>
    <row r="81" spans="1:16" x14ac:dyDescent="0.2">
      <c r="A81" s="138"/>
      <c r="B81" s="138"/>
      <c r="C81" s="138"/>
      <c r="D81" s="138"/>
      <c r="E81" s="138"/>
      <c r="F81" s="138"/>
      <c r="G81" s="138"/>
      <c r="H81" s="138"/>
      <c r="I81" s="138"/>
      <c r="J81" s="138"/>
      <c r="K81" s="138"/>
      <c r="L81" s="138"/>
      <c r="M81" s="138"/>
      <c r="N81" s="138"/>
      <c r="O81" s="138"/>
      <c r="P81" s="138"/>
    </row>
    <row r="82" spans="1:16" x14ac:dyDescent="0.2">
      <c r="A82" s="138"/>
      <c r="B82" s="138"/>
      <c r="C82" s="138"/>
      <c r="D82" s="138"/>
      <c r="E82" s="138"/>
      <c r="F82" s="138"/>
      <c r="G82" s="138"/>
      <c r="H82" s="138"/>
      <c r="I82" s="138"/>
      <c r="J82" s="138"/>
      <c r="K82" s="138"/>
      <c r="L82" s="138"/>
      <c r="M82" s="138"/>
      <c r="N82" s="138"/>
      <c r="O82" s="138"/>
      <c r="P82" s="138"/>
    </row>
    <row r="83" spans="1:16" x14ac:dyDescent="0.2">
      <c r="A83" s="138"/>
      <c r="B83" s="138"/>
      <c r="C83" s="138"/>
      <c r="D83" s="138"/>
      <c r="E83" s="138"/>
      <c r="F83" s="138"/>
      <c r="G83" s="138"/>
      <c r="H83" s="138"/>
      <c r="I83" s="138"/>
      <c r="J83" s="138"/>
      <c r="K83" s="138"/>
      <c r="L83" s="138"/>
      <c r="M83" s="138"/>
      <c r="N83" s="138"/>
      <c r="O83" s="138"/>
      <c r="P83" s="138"/>
    </row>
    <row r="84" spans="1:16" x14ac:dyDescent="0.2">
      <c r="A84" s="138"/>
      <c r="B84" s="138"/>
      <c r="C84" s="138"/>
      <c r="D84" s="138"/>
      <c r="E84" s="138"/>
      <c r="F84" s="138"/>
      <c r="G84" s="138"/>
      <c r="H84" s="138"/>
      <c r="I84" s="138"/>
      <c r="J84" s="138"/>
      <c r="K84" s="138"/>
      <c r="L84" s="138"/>
      <c r="M84" s="138"/>
      <c r="N84" s="138"/>
      <c r="O84" s="138"/>
      <c r="P84" s="138"/>
    </row>
    <row r="85" spans="1:16" x14ac:dyDescent="0.2">
      <c r="A85" s="138"/>
      <c r="B85" s="138"/>
      <c r="C85" s="138"/>
      <c r="D85" s="138"/>
      <c r="E85" s="138"/>
      <c r="F85" s="138"/>
      <c r="G85" s="138"/>
      <c r="H85" s="138"/>
      <c r="I85" s="138"/>
      <c r="J85" s="138"/>
      <c r="K85" s="138"/>
      <c r="L85" s="138"/>
      <c r="M85" s="138"/>
      <c r="N85" s="138"/>
      <c r="O85" s="138"/>
      <c r="P85" s="138"/>
    </row>
    <row r="86" spans="1:16" x14ac:dyDescent="0.2">
      <c r="A86" s="138"/>
      <c r="B86" s="138"/>
      <c r="C86" s="138"/>
      <c r="D86" s="138"/>
      <c r="E86" s="138"/>
      <c r="F86" s="138"/>
      <c r="G86" s="138"/>
      <c r="H86" s="138"/>
      <c r="I86" s="138"/>
      <c r="J86" s="138"/>
      <c r="K86" s="138"/>
      <c r="L86" s="138"/>
      <c r="M86" s="138"/>
      <c r="N86" s="138"/>
      <c r="O86" s="138"/>
      <c r="P86" s="138"/>
    </row>
    <row r="87" spans="1:16" x14ac:dyDescent="0.2">
      <c r="A87" s="138"/>
      <c r="B87" s="138"/>
      <c r="C87" s="138"/>
      <c r="D87" s="138"/>
      <c r="E87" s="138"/>
      <c r="F87" s="138"/>
      <c r="G87" s="138"/>
      <c r="H87" s="138"/>
      <c r="I87" s="138"/>
      <c r="J87" s="138"/>
      <c r="K87" s="138"/>
      <c r="L87" s="138"/>
      <c r="M87" s="138"/>
      <c r="N87" s="138"/>
      <c r="O87" s="138"/>
      <c r="P87" s="138"/>
    </row>
  </sheetData>
  <mergeCells count="3">
    <mergeCell ref="C3:I3"/>
    <mergeCell ref="B2:K2"/>
    <mergeCell ref="B55:K55"/>
  </mergeCells>
  <dataValidations xWindow="123" yWindow="374" count="2">
    <dataValidation allowBlank="1" showInputMessage="1" showErrorMessage="1" prompt="Corresponde al número de cuenta al 4° nivel del Plan de Cuentas emitido por el CONAC (DOF 23/12/2015)." sqref="B3"/>
    <dataValidation allowBlank="1" showInputMessage="1" showErrorMessage="1" prompt="Corresponde al nombre o descripción de la cuenta de acuerdo al plan de cuentas emitido por el CONAC." sqref="C3:E3"/>
  </dataValidations>
  <printOptions horizontalCentered="1"/>
  <pageMargins left="0.74803149606299213" right="0.51181102362204722" top="0.78740157480314965" bottom="0.27559055118110237" header="0.31496062992125984" footer="0.31496062992125984"/>
  <pageSetup scale="10" orientation="landscape" horizontalDpi="1200" verticalDpi="1200" r:id="rId1"/>
  <ignoredErrors>
    <ignoredError sqref="L4:O53 B2"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5"/>
  <sheetViews>
    <sheetView showGridLines="0" zoomScaleNormal="100" workbookViewId="0">
      <pane ySplit="2" topLeftCell="A3" activePane="bottomLeft" state="frozen"/>
      <selection pane="bottomLeft" activeCell="D8" sqref="D8"/>
    </sheetView>
  </sheetViews>
  <sheetFormatPr baseColWidth="10" defaultColWidth="9.28515625" defaultRowHeight="11.25" x14ac:dyDescent="0.25"/>
  <cols>
    <col min="1" max="1" width="7.7109375" style="50" customWidth="1"/>
    <col min="2" max="2" width="62.85546875" style="49" customWidth="1"/>
    <col min="3" max="4" width="16.28515625" style="65" customWidth="1"/>
    <col min="5" max="5" width="6.85546875" style="50" customWidth="1"/>
    <col min="6" max="255" width="9.28515625" style="50"/>
    <col min="256" max="256" width="7.7109375" style="50" customWidth="1"/>
    <col min="257" max="257" width="62.85546875" style="50" customWidth="1"/>
    <col min="258" max="260" width="16.28515625" style="50" customWidth="1"/>
    <col min="261" max="261" width="6.85546875" style="50" customWidth="1"/>
    <col min="262" max="511" width="9.28515625" style="50"/>
    <col min="512" max="512" width="7.7109375" style="50" customWidth="1"/>
    <col min="513" max="513" width="62.85546875" style="50" customWidth="1"/>
    <col min="514" max="516" width="16.28515625" style="50" customWidth="1"/>
    <col min="517" max="517" width="6.85546875" style="50" customWidth="1"/>
    <col min="518" max="767" width="9.28515625" style="50"/>
    <col min="768" max="768" width="7.7109375" style="50" customWidth="1"/>
    <col min="769" max="769" width="62.85546875" style="50" customWidth="1"/>
    <col min="770" max="772" width="16.28515625" style="50" customWidth="1"/>
    <col min="773" max="773" width="6.85546875" style="50" customWidth="1"/>
    <col min="774" max="1023" width="9.28515625" style="50"/>
    <col min="1024" max="1024" width="7.7109375" style="50" customWidth="1"/>
    <col min="1025" max="1025" width="62.85546875" style="50" customWidth="1"/>
    <col min="1026" max="1028" width="16.28515625" style="50" customWidth="1"/>
    <col min="1029" max="1029" width="6.85546875" style="50" customWidth="1"/>
    <col min="1030" max="1279" width="9.28515625" style="50"/>
    <col min="1280" max="1280" width="7.7109375" style="50" customWidth="1"/>
    <col min="1281" max="1281" width="62.85546875" style="50" customWidth="1"/>
    <col min="1282" max="1284" width="16.28515625" style="50" customWidth="1"/>
    <col min="1285" max="1285" width="6.85546875" style="50" customWidth="1"/>
    <col min="1286" max="1535" width="9.28515625" style="50"/>
    <col min="1536" max="1536" width="7.7109375" style="50" customWidth="1"/>
    <col min="1537" max="1537" width="62.85546875" style="50" customWidth="1"/>
    <col min="1538" max="1540" width="16.28515625" style="50" customWidth="1"/>
    <col min="1541" max="1541" width="6.85546875" style="50" customWidth="1"/>
    <col min="1542" max="1791" width="9.28515625" style="50"/>
    <col min="1792" max="1792" width="7.7109375" style="50" customWidth="1"/>
    <col min="1793" max="1793" width="62.85546875" style="50" customWidth="1"/>
    <col min="1794" max="1796" width="16.28515625" style="50" customWidth="1"/>
    <col min="1797" max="1797" width="6.85546875" style="50" customWidth="1"/>
    <col min="1798" max="2047" width="9.28515625" style="50"/>
    <col min="2048" max="2048" width="7.7109375" style="50" customWidth="1"/>
    <col min="2049" max="2049" width="62.85546875" style="50" customWidth="1"/>
    <col min="2050" max="2052" width="16.28515625" style="50" customWidth="1"/>
    <col min="2053" max="2053" width="6.85546875" style="50" customWidth="1"/>
    <col min="2054" max="2303" width="9.28515625" style="50"/>
    <col min="2304" max="2304" width="7.7109375" style="50" customWidth="1"/>
    <col min="2305" max="2305" width="62.85546875" style="50" customWidth="1"/>
    <col min="2306" max="2308" width="16.28515625" style="50" customWidth="1"/>
    <col min="2309" max="2309" width="6.85546875" style="50" customWidth="1"/>
    <col min="2310" max="2559" width="9.28515625" style="50"/>
    <col min="2560" max="2560" width="7.7109375" style="50" customWidth="1"/>
    <col min="2561" max="2561" width="62.85546875" style="50" customWidth="1"/>
    <col min="2562" max="2564" width="16.28515625" style="50" customWidth="1"/>
    <col min="2565" max="2565" width="6.85546875" style="50" customWidth="1"/>
    <col min="2566" max="2815" width="9.28515625" style="50"/>
    <col min="2816" max="2816" width="7.7109375" style="50" customWidth="1"/>
    <col min="2817" max="2817" width="62.85546875" style="50" customWidth="1"/>
    <col min="2818" max="2820" width="16.28515625" style="50" customWidth="1"/>
    <col min="2821" max="2821" width="6.85546875" style="50" customWidth="1"/>
    <col min="2822" max="3071" width="9.28515625" style="50"/>
    <col min="3072" max="3072" width="7.7109375" style="50" customWidth="1"/>
    <col min="3073" max="3073" width="62.85546875" style="50" customWidth="1"/>
    <col min="3074" max="3076" width="16.28515625" style="50" customWidth="1"/>
    <col min="3077" max="3077" width="6.85546875" style="50" customWidth="1"/>
    <col min="3078" max="3327" width="9.28515625" style="50"/>
    <col min="3328" max="3328" width="7.7109375" style="50" customWidth="1"/>
    <col min="3329" max="3329" width="62.85546875" style="50" customWidth="1"/>
    <col min="3330" max="3332" width="16.28515625" style="50" customWidth="1"/>
    <col min="3333" max="3333" width="6.85546875" style="50" customWidth="1"/>
    <col min="3334" max="3583" width="9.28515625" style="50"/>
    <col min="3584" max="3584" width="7.7109375" style="50" customWidth="1"/>
    <col min="3585" max="3585" width="62.85546875" style="50" customWidth="1"/>
    <col min="3586" max="3588" width="16.28515625" style="50" customWidth="1"/>
    <col min="3589" max="3589" width="6.85546875" style="50" customWidth="1"/>
    <col min="3590" max="3839" width="9.28515625" style="50"/>
    <col min="3840" max="3840" width="7.7109375" style="50" customWidth="1"/>
    <col min="3841" max="3841" width="62.85546875" style="50" customWidth="1"/>
    <col min="3842" max="3844" width="16.28515625" style="50" customWidth="1"/>
    <col min="3845" max="3845" width="6.85546875" style="50" customWidth="1"/>
    <col min="3846" max="4095" width="9.28515625" style="50"/>
    <col min="4096" max="4096" width="7.7109375" style="50" customWidth="1"/>
    <col min="4097" max="4097" width="62.85546875" style="50" customWidth="1"/>
    <col min="4098" max="4100" width="16.28515625" style="50" customWidth="1"/>
    <col min="4101" max="4101" width="6.85546875" style="50" customWidth="1"/>
    <col min="4102" max="4351" width="9.28515625" style="50"/>
    <col min="4352" max="4352" width="7.7109375" style="50" customWidth="1"/>
    <col min="4353" max="4353" width="62.85546875" style="50" customWidth="1"/>
    <col min="4354" max="4356" width="16.28515625" style="50" customWidth="1"/>
    <col min="4357" max="4357" width="6.85546875" style="50" customWidth="1"/>
    <col min="4358" max="4607" width="9.28515625" style="50"/>
    <col min="4608" max="4608" width="7.7109375" style="50" customWidth="1"/>
    <col min="4609" max="4609" width="62.85546875" style="50" customWidth="1"/>
    <col min="4610" max="4612" width="16.28515625" style="50" customWidth="1"/>
    <col min="4613" max="4613" width="6.85546875" style="50" customWidth="1"/>
    <col min="4614" max="4863" width="9.28515625" style="50"/>
    <col min="4864" max="4864" width="7.7109375" style="50" customWidth="1"/>
    <col min="4865" max="4865" width="62.85546875" style="50" customWidth="1"/>
    <col min="4866" max="4868" width="16.28515625" style="50" customWidth="1"/>
    <col min="4869" max="4869" width="6.85546875" style="50" customWidth="1"/>
    <col min="4870" max="5119" width="9.28515625" style="50"/>
    <col min="5120" max="5120" width="7.7109375" style="50" customWidth="1"/>
    <col min="5121" max="5121" width="62.85546875" style="50" customWidth="1"/>
    <col min="5122" max="5124" width="16.28515625" style="50" customWidth="1"/>
    <col min="5125" max="5125" width="6.85546875" style="50" customWidth="1"/>
    <col min="5126" max="5375" width="9.28515625" style="50"/>
    <col min="5376" max="5376" width="7.7109375" style="50" customWidth="1"/>
    <col min="5377" max="5377" width="62.85546875" style="50" customWidth="1"/>
    <col min="5378" max="5380" width="16.28515625" style="50" customWidth="1"/>
    <col min="5381" max="5381" width="6.85546875" style="50" customWidth="1"/>
    <col min="5382" max="5631" width="9.28515625" style="50"/>
    <col min="5632" max="5632" width="7.7109375" style="50" customWidth="1"/>
    <col min="5633" max="5633" width="62.85546875" style="50" customWidth="1"/>
    <col min="5634" max="5636" width="16.28515625" style="50" customWidth="1"/>
    <col min="5637" max="5637" width="6.85546875" style="50" customWidth="1"/>
    <col min="5638" max="5887" width="9.28515625" style="50"/>
    <col min="5888" max="5888" width="7.7109375" style="50" customWidth="1"/>
    <col min="5889" max="5889" width="62.85546875" style="50" customWidth="1"/>
    <col min="5890" max="5892" width="16.28515625" style="50" customWidth="1"/>
    <col min="5893" max="5893" width="6.85546875" style="50" customWidth="1"/>
    <col min="5894" max="6143" width="9.28515625" style="50"/>
    <col min="6144" max="6144" width="7.7109375" style="50" customWidth="1"/>
    <col min="6145" max="6145" width="62.85546875" style="50" customWidth="1"/>
    <col min="6146" max="6148" width="16.28515625" style="50" customWidth="1"/>
    <col min="6149" max="6149" width="6.85546875" style="50" customWidth="1"/>
    <col min="6150" max="6399" width="9.28515625" style="50"/>
    <col min="6400" max="6400" width="7.7109375" style="50" customWidth="1"/>
    <col min="6401" max="6401" width="62.85546875" style="50" customWidth="1"/>
    <col min="6402" max="6404" width="16.28515625" style="50" customWidth="1"/>
    <col min="6405" max="6405" width="6.85546875" style="50" customWidth="1"/>
    <col min="6406" max="6655" width="9.28515625" style="50"/>
    <col min="6656" max="6656" width="7.7109375" style="50" customWidth="1"/>
    <col min="6657" max="6657" width="62.85546875" style="50" customWidth="1"/>
    <col min="6658" max="6660" width="16.28515625" style="50" customWidth="1"/>
    <col min="6661" max="6661" width="6.85546875" style="50" customWidth="1"/>
    <col min="6662" max="6911" width="9.28515625" style="50"/>
    <col min="6912" max="6912" width="7.7109375" style="50" customWidth="1"/>
    <col min="6913" max="6913" width="62.85546875" style="50" customWidth="1"/>
    <col min="6914" max="6916" width="16.28515625" style="50" customWidth="1"/>
    <col min="6917" max="6917" width="6.85546875" style="50" customWidth="1"/>
    <col min="6918" max="7167" width="9.28515625" style="50"/>
    <col min="7168" max="7168" width="7.7109375" style="50" customWidth="1"/>
    <col min="7169" max="7169" width="62.85546875" style="50" customWidth="1"/>
    <col min="7170" max="7172" width="16.28515625" style="50" customWidth="1"/>
    <col min="7173" max="7173" width="6.85546875" style="50" customWidth="1"/>
    <col min="7174" max="7423" width="9.28515625" style="50"/>
    <col min="7424" max="7424" width="7.7109375" style="50" customWidth="1"/>
    <col min="7425" max="7425" width="62.85546875" style="50" customWidth="1"/>
    <col min="7426" max="7428" width="16.28515625" style="50" customWidth="1"/>
    <col min="7429" max="7429" width="6.85546875" style="50" customWidth="1"/>
    <col min="7430" max="7679" width="9.28515625" style="50"/>
    <col min="7680" max="7680" width="7.7109375" style="50" customWidth="1"/>
    <col min="7681" max="7681" width="62.85546875" style="50" customWidth="1"/>
    <col min="7682" max="7684" width="16.28515625" style="50" customWidth="1"/>
    <col min="7685" max="7685" width="6.85546875" style="50" customWidth="1"/>
    <col min="7686" max="7935" width="9.28515625" style="50"/>
    <col min="7936" max="7936" width="7.7109375" style="50" customWidth="1"/>
    <col min="7937" max="7937" width="62.85546875" style="50" customWidth="1"/>
    <col min="7938" max="7940" width="16.28515625" style="50" customWidth="1"/>
    <col min="7941" max="7941" width="6.85546875" style="50" customWidth="1"/>
    <col min="7942" max="8191" width="9.28515625" style="50"/>
    <col min="8192" max="8192" width="7.7109375" style="50" customWidth="1"/>
    <col min="8193" max="8193" width="62.85546875" style="50" customWidth="1"/>
    <col min="8194" max="8196" width="16.28515625" style="50" customWidth="1"/>
    <col min="8197" max="8197" width="6.85546875" style="50" customWidth="1"/>
    <col min="8198" max="8447" width="9.28515625" style="50"/>
    <col min="8448" max="8448" width="7.7109375" style="50" customWidth="1"/>
    <col min="8449" max="8449" width="62.85546875" style="50" customWidth="1"/>
    <col min="8450" max="8452" width="16.28515625" style="50" customWidth="1"/>
    <col min="8453" max="8453" width="6.85546875" style="50" customWidth="1"/>
    <col min="8454" max="8703" width="9.28515625" style="50"/>
    <col min="8704" max="8704" width="7.7109375" style="50" customWidth="1"/>
    <col min="8705" max="8705" width="62.85546875" style="50" customWidth="1"/>
    <col min="8706" max="8708" width="16.28515625" style="50" customWidth="1"/>
    <col min="8709" max="8709" width="6.85546875" style="50" customWidth="1"/>
    <col min="8710" max="8959" width="9.28515625" style="50"/>
    <col min="8960" max="8960" width="7.7109375" style="50" customWidth="1"/>
    <col min="8961" max="8961" width="62.85546875" style="50" customWidth="1"/>
    <col min="8962" max="8964" width="16.28515625" style="50" customWidth="1"/>
    <col min="8965" max="8965" width="6.85546875" style="50" customWidth="1"/>
    <col min="8966" max="9215" width="9.28515625" style="50"/>
    <col min="9216" max="9216" width="7.7109375" style="50" customWidth="1"/>
    <col min="9217" max="9217" width="62.85546875" style="50" customWidth="1"/>
    <col min="9218" max="9220" width="16.28515625" style="50" customWidth="1"/>
    <col min="9221" max="9221" width="6.85546875" style="50" customWidth="1"/>
    <col min="9222" max="9471" width="9.28515625" style="50"/>
    <col min="9472" max="9472" width="7.7109375" style="50" customWidth="1"/>
    <col min="9473" max="9473" width="62.85546875" style="50" customWidth="1"/>
    <col min="9474" max="9476" width="16.28515625" style="50" customWidth="1"/>
    <col min="9477" max="9477" width="6.85546875" style="50" customWidth="1"/>
    <col min="9478" max="9727" width="9.28515625" style="50"/>
    <col min="9728" max="9728" width="7.7109375" style="50" customWidth="1"/>
    <col min="9729" max="9729" width="62.85546875" style="50" customWidth="1"/>
    <col min="9730" max="9732" width="16.28515625" style="50" customWidth="1"/>
    <col min="9733" max="9733" width="6.85546875" style="50" customWidth="1"/>
    <col min="9734" max="9983" width="9.28515625" style="50"/>
    <col min="9984" max="9984" width="7.7109375" style="50" customWidth="1"/>
    <col min="9985" max="9985" width="62.85546875" style="50" customWidth="1"/>
    <col min="9986" max="9988" width="16.28515625" style="50" customWidth="1"/>
    <col min="9989" max="9989" width="6.85546875" style="50" customWidth="1"/>
    <col min="9990" max="10239" width="9.28515625" style="50"/>
    <col min="10240" max="10240" width="7.7109375" style="50" customWidth="1"/>
    <col min="10241" max="10241" width="62.85546875" style="50" customWidth="1"/>
    <col min="10242" max="10244" width="16.28515625" style="50" customWidth="1"/>
    <col min="10245" max="10245" width="6.85546875" style="50" customWidth="1"/>
    <col min="10246" max="10495" width="9.28515625" style="50"/>
    <col min="10496" max="10496" width="7.7109375" style="50" customWidth="1"/>
    <col min="10497" max="10497" width="62.85546875" style="50" customWidth="1"/>
    <col min="10498" max="10500" width="16.28515625" style="50" customWidth="1"/>
    <col min="10501" max="10501" width="6.85546875" style="50" customWidth="1"/>
    <col min="10502" max="10751" width="9.28515625" style="50"/>
    <col min="10752" max="10752" width="7.7109375" style="50" customWidth="1"/>
    <col min="10753" max="10753" width="62.85546875" style="50" customWidth="1"/>
    <col min="10754" max="10756" width="16.28515625" style="50" customWidth="1"/>
    <col min="10757" max="10757" width="6.85546875" style="50" customWidth="1"/>
    <col min="10758" max="11007" width="9.28515625" style="50"/>
    <col min="11008" max="11008" width="7.7109375" style="50" customWidth="1"/>
    <col min="11009" max="11009" width="62.85546875" style="50" customWidth="1"/>
    <col min="11010" max="11012" width="16.28515625" style="50" customWidth="1"/>
    <col min="11013" max="11013" width="6.85546875" style="50" customWidth="1"/>
    <col min="11014" max="11263" width="9.28515625" style="50"/>
    <col min="11264" max="11264" width="7.7109375" style="50" customWidth="1"/>
    <col min="11265" max="11265" width="62.85546875" style="50" customWidth="1"/>
    <col min="11266" max="11268" width="16.28515625" style="50" customWidth="1"/>
    <col min="11269" max="11269" width="6.85546875" style="50" customWidth="1"/>
    <col min="11270" max="11519" width="9.28515625" style="50"/>
    <col min="11520" max="11520" width="7.7109375" style="50" customWidth="1"/>
    <col min="11521" max="11521" width="62.85546875" style="50" customWidth="1"/>
    <col min="11522" max="11524" width="16.28515625" style="50" customWidth="1"/>
    <col min="11525" max="11525" width="6.85546875" style="50" customWidth="1"/>
    <col min="11526" max="11775" width="9.28515625" style="50"/>
    <col min="11776" max="11776" width="7.7109375" style="50" customWidth="1"/>
    <col min="11777" max="11777" width="62.85546875" style="50" customWidth="1"/>
    <col min="11778" max="11780" width="16.28515625" style="50" customWidth="1"/>
    <col min="11781" max="11781" width="6.85546875" style="50" customWidth="1"/>
    <col min="11782" max="12031" width="9.28515625" style="50"/>
    <col min="12032" max="12032" width="7.7109375" style="50" customWidth="1"/>
    <col min="12033" max="12033" width="62.85546875" style="50" customWidth="1"/>
    <col min="12034" max="12036" width="16.28515625" style="50" customWidth="1"/>
    <col min="12037" max="12037" width="6.85546875" style="50" customWidth="1"/>
    <col min="12038" max="12287" width="9.28515625" style="50"/>
    <col min="12288" max="12288" width="7.7109375" style="50" customWidth="1"/>
    <col min="12289" max="12289" width="62.85546875" style="50" customWidth="1"/>
    <col min="12290" max="12292" width="16.28515625" style="50" customWidth="1"/>
    <col min="12293" max="12293" width="6.85546875" style="50" customWidth="1"/>
    <col min="12294" max="12543" width="9.28515625" style="50"/>
    <col min="12544" max="12544" width="7.7109375" style="50" customWidth="1"/>
    <col min="12545" max="12545" width="62.85546875" style="50" customWidth="1"/>
    <col min="12546" max="12548" width="16.28515625" style="50" customWidth="1"/>
    <col min="12549" max="12549" width="6.85546875" style="50" customWidth="1"/>
    <col min="12550" max="12799" width="9.28515625" style="50"/>
    <col min="12800" max="12800" width="7.7109375" style="50" customWidth="1"/>
    <col min="12801" max="12801" width="62.85546875" style="50" customWidth="1"/>
    <col min="12802" max="12804" width="16.28515625" style="50" customWidth="1"/>
    <col min="12805" max="12805" width="6.85546875" style="50" customWidth="1"/>
    <col min="12806" max="13055" width="9.28515625" style="50"/>
    <col min="13056" max="13056" width="7.7109375" style="50" customWidth="1"/>
    <col min="13057" max="13057" width="62.85546875" style="50" customWidth="1"/>
    <col min="13058" max="13060" width="16.28515625" style="50" customWidth="1"/>
    <col min="13061" max="13061" width="6.85546875" style="50" customWidth="1"/>
    <col min="13062" max="13311" width="9.28515625" style="50"/>
    <col min="13312" max="13312" width="7.7109375" style="50" customWidth="1"/>
    <col min="13313" max="13313" width="62.85546875" style="50" customWidth="1"/>
    <col min="13314" max="13316" width="16.28515625" style="50" customWidth="1"/>
    <col min="13317" max="13317" width="6.85546875" style="50" customWidth="1"/>
    <col min="13318" max="13567" width="9.28515625" style="50"/>
    <col min="13568" max="13568" width="7.7109375" style="50" customWidth="1"/>
    <col min="13569" max="13569" width="62.85546875" style="50" customWidth="1"/>
    <col min="13570" max="13572" width="16.28515625" style="50" customWidth="1"/>
    <col min="13573" max="13573" width="6.85546875" style="50" customWidth="1"/>
    <col min="13574" max="13823" width="9.28515625" style="50"/>
    <col min="13824" max="13824" width="7.7109375" style="50" customWidth="1"/>
    <col min="13825" max="13825" width="62.85546875" style="50" customWidth="1"/>
    <col min="13826" max="13828" width="16.28515625" style="50" customWidth="1"/>
    <col min="13829" max="13829" width="6.85546875" style="50" customWidth="1"/>
    <col min="13830" max="14079" width="9.28515625" style="50"/>
    <col min="14080" max="14080" width="7.7109375" style="50" customWidth="1"/>
    <col min="14081" max="14081" width="62.85546875" style="50" customWidth="1"/>
    <col min="14082" max="14084" width="16.28515625" style="50" customWidth="1"/>
    <col min="14085" max="14085" width="6.85546875" style="50" customWidth="1"/>
    <col min="14086" max="14335" width="9.28515625" style="50"/>
    <col min="14336" max="14336" width="7.7109375" style="50" customWidth="1"/>
    <col min="14337" max="14337" width="62.85546875" style="50" customWidth="1"/>
    <col min="14338" max="14340" width="16.28515625" style="50" customWidth="1"/>
    <col min="14341" max="14341" width="6.85546875" style="50" customWidth="1"/>
    <col min="14342" max="14591" width="9.28515625" style="50"/>
    <col min="14592" max="14592" width="7.7109375" style="50" customWidth="1"/>
    <col min="14593" max="14593" width="62.85546875" style="50" customWidth="1"/>
    <col min="14594" max="14596" width="16.28515625" style="50" customWidth="1"/>
    <col min="14597" max="14597" width="6.85546875" style="50" customWidth="1"/>
    <col min="14598" max="14847" width="9.28515625" style="50"/>
    <col min="14848" max="14848" width="7.7109375" style="50" customWidth="1"/>
    <col min="14849" max="14849" width="62.85546875" style="50" customWidth="1"/>
    <col min="14850" max="14852" width="16.28515625" style="50" customWidth="1"/>
    <col min="14853" max="14853" width="6.85546875" style="50" customWidth="1"/>
    <col min="14854" max="15103" width="9.28515625" style="50"/>
    <col min="15104" max="15104" width="7.7109375" style="50" customWidth="1"/>
    <col min="15105" max="15105" width="62.85546875" style="50" customWidth="1"/>
    <col min="15106" max="15108" width="16.28515625" style="50" customWidth="1"/>
    <col min="15109" max="15109" width="6.85546875" style="50" customWidth="1"/>
    <col min="15110" max="15359" width="9.28515625" style="50"/>
    <col min="15360" max="15360" width="7.7109375" style="50" customWidth="1"/>
    <col min="15361" max="15361" width="62.85546875" style="50" customWidth="1"/>
    <col min="15362" max="15364" width="16.28515625" style="50" customWidth="1"/>
    <col min="15365" max="15365" width="6.85546875" style="50" customWidth="1"/>
    <col min="15366" max="15615" width="9.28515625" style="50"/>
    <col min="15616" max="15616" width="7.7109375" style="50" customWidth="1"/>
    <col min="15617" max="15617" width="62.85546875" style="50" customWidth="1"/>
    <col min="15618" max="15620" width="16.28515625" style="50" customWidth="1"/>
    <col min="15621" max="15621" width="6.85546875" style="50" customWidth="1"/>
    <col min="15622" max="15871" width="9.28515625" style="50"/>
    <col min="15872" max="15872" width="7.7109375" style="50" customWidth="1"/>
    <col min="15873" max="15873" width="62.85546875" style="50" customWidth="1"/>
    <col min="15874" max="15876" width="16.28515625" style="50" customWidth="1"/>
    <col min="15877" max="15877" width="6.85546875" style="50" customWidth="1"/>
    <col min="15878" max="16127" width="9.28515625" style="50"/>
    <col min="16128" max="16128" width="7.7109375" style="50" customWidth="1"/>
    <col min="16129" max="16129" width="62.85546875" style="50" customWidth="1"/>
    <col min="16130" max="16132" width="16.28515625" style="50" customWidth="1"/>
    <col min="16133" max="16133" width="6.85546875" style="50" customWidth="1"/>
    <col min="16134" max="16384" width="9.28515625" style="50"/>
  </cols>
  <sheetData>
    <row r="1" spans="1:5" ht="35.1" customHeight="1" x14ac:dyDescent="0.25">
      <c r="A1" s="240" t="str">
        <f>+Títulos!$B$2&amp;"
ESTADO DE SITUACIÓN FINANCIERA
AL "&amp;Títulos!$B$3</f>
        <v>PODER JUDICIAL DEL ESTADO DE GUANAJUATO
ESTADO DE SITUACIÓN FINANCIERA
AL 30 DE SEPTIEMBRE DE 2017</v>
      </c>
      <c r="B1" s="241"/>
      <c r="C1" s="241"/>
      <c r="D1" s="241"/>
      <c r="E1" s="242"/>
    </row>
    <row r="2" spans="1:5" s="51" customFormat="1" ht="15" customHeight="1" x14ac:dyDescent="0.25">
      <c r="A2" s="43" t="s">
        <v>0</v>
      </c>
      <c r="B2" s="143" t="s">
        <v>1</v>
      </c>
      <c r="C2" s="44">
        <v>2017</v>
      </c>
      <c r="D2" s="44">
        <v>2016</v>
      </c>
      <c r="E2" s="43" t="s">
        <v>2</v>
      </c>
    </row>
    <row r="3" spans="1:5" s="55" customFormat="1" x14ac:dyDescent="0.25">
      <c r="A3" s="52">
        <v>1000</v>
      </c>
      <c r="B3" s="2" t="s">
        <v>3</v>
      </c>
      <c r="C3" s="141">
        <f ca="1">IF(RIGHT($A3,3)="000",SUMIF(BC[],MID($A3,1,1)&amp;"*",bc_2016),IF(RIGHT($A3,2)="00",SUMIF(BC[],MID($A3,1,2)&amp;"*",bc_2016),IF(RIGHT($A3,1)="0",SUMIF(BC[],MID($A3,1,3)&amp;"*",bc_2016),SUMIF(BC[],$A3,bc_2016))))</f>
        <v>2276608645.8799992</v>
      </c>
      <c r="D3" s="141">
        <f ca="1">IF(RIGHT($A3,3)="000",SUMIF(BC[],MID($A3,1,1)&amp;"*",bc_2015),IF(RIGHT($A3,2)="00",SUMIF(BC[],MID($A3,1,2)&amp;"*",bc_2015),IF(RIGHT($A3,1)="0",SUMIF(BC[],MID($A3,1,3)&amp;"*",bc_2015),SUMIF(BC[],$A3,bc_2015))))</f>
        <v>2250262620.9599991</v>
      </c>
      <c r="E3" s="54"/>
    </row>
    <row r="4" spans="1:5" ht="12.75" customHeight="1" x14ac:dyDescent="0.25">
      <c r="A4" s="56">
        <v>1100</v>
      </c>
      <c r="B4" s="3" t="s">
        <v>4</v>
      </c>
      <c r="C4" s="22">
        <f ca="1">IF(RIGHT($A4,3)="000",SUMIF(BC[],MID($A4,1,1)&amp;"*",bc_2016),IF(RIGHT($A4,2)="00",SUMIF(BC[],MID($A4,1,2)&amp;"*",bc_2016),IF(RIGHT($A4,1)="0",SUMIF(BC[],MID($A4,1,3)&amp;"*",bc_2016),SUMIF(BC[],$A4,bc_2016))))</f>
        <v>709692508.13</v>
      </c>
      <c r="D4" s="22">
        <f ca="1">IF(RIGHT($A4,3)="000",SUMIF(BC[],MID($A4,1,1)&amp;"*",bc_2015),IF(RIGHT($A4,2)="00",SUMIF(BC[],MID($A4,1,2)&amp;"*",bc_2015),IF(RIGHT($A4,1)="0",SUMIF(BC[],MID($A4,1,3)&amp;"*",bc_2015),SUMIF(BC[],$A4,bc_2015))))</f>
        <v>741164792.63</v>
      </c>
      <c r="E4" s="58"/>
    </row>
    <row r="5" spans="1:5" x14ac:dyDescent="0.25">
      <c r="A5" s="59">
        <v>1110</v>
      </c>
      <c r="B5" s="4" t="s">
        <v>5</v>
      </c>
      <c r="C5" s="22">
        <f ca="1">IF(RIGHT($A5,3)="000",SUMIF(BC[],MID($A5,1,1)&amp;"*",bc_2016),IF(RIGHT($A5,2)="00",SUMIF(BC[],MID($A5,1,2)&amp;"*",bc_2016),IF(RIGHT($A5,1)="0",SUMIF(BC[],MID($A5,1,3)&amp;"*",bc_2016),SUMIF(BC[],$A5,bc_2016))))</f>
        <v>686697003.99000001</v>
      </c>
      <c r="D5" s="22">
        <f ca="1">IF(RIGHT($A5,3)="000",SUMIF(BC[],MID($A5,1,1)&amp;"*",bc_2015),IF(RIGHT($A5,2)="00",SUMIF(BC[],MID($A5,1,2)&amp;"*",bc_2015),IF(RIGHT($A5,1)="0",SUMIF(BC[],MID($A5,1,3)&amp;"*",bc_2015),SUMIF(BC[],$A5,bc_2015))))</f>
        <v>703651867.74999988</v>
      </c>
      <c r="E5" s="58"/>
    </row>
    <row r="6" spans="1:5" x14ac:dyDescent="0.25">
      <c r="A6" s="59">
        <v>1111</v>
      </c>
      <c r="B6" s="4" t="s">
        <v>242</v>
      </c>
      <c r="C6" s="22">
        <f ca="1">IF(RIGHT($A6,3)="000",SUMIF(BC[],MID($A6,1,1)&amp;"*",bc_2016),IF(RIGHT($A6,2)="00",SUMIF(BC[],MID($A6,1,2)&amp;"*",bc_2016),IF(RIGHT($A6,1)="0",SUMIF(BC[],MID($A6,1,3)&amp;"*",bc_2016),SUMIF(BC[],$A6,bc_2016))))</f>
        <v>0</v>
      </c>
      <c r="D6" s="22">
        <f ca="1">IF(RIGHT($A6,3)="000",SUMIF(BC[],MID($A6,1,1)&amp;"*",bc_2015),IF(RIGHT($A6,2)="00",SUMIF(BC[],MID($A6,1,2)&amp;"*",bc_2015),IF(RIGHT($A6,1)="0",SUMIF(BC[],MID($A6,1,3)&amp;"*",bc_2015),SUMIF(BC[],$A6,bc_2015))))</f>
        <v>0</v>
      </c>
      <c r="E6" s="58"/>
    </row>
    <row r="7" spans="1:5" x14ac:dyDescent="0.25">
      <c r="A7" s="59">
        <v>1112</v>
      </c>
      <c r="B7" s="4" t="s">
        <v>243</v>
      </c>
      <c r="C7" s="22">
        <f ca="1">IF(RIGHT($A7,3)="000",SUMIF(BC[],MID($A7,1,1)&amp;"*",bc_2016),IF(RIGHT($A7,2)="00",SUMIF(BC[],MID($A7,1,2)&amp;"*",bc_2016),IF(RIGHT($A7,1)="0",SUMIF(BC[],MID($A7,1,3)&amp;"*",bc_2016),SUMIF(BC[],$A7,bc_2016))))</f>
        <v>8030148.1099999994</v>
      </c>
      <c r="D7" s="22">
        <f ca="1">IF(RIGHT($A7,3)="000",SUMIF(BC[],MID($A7,1,1)&amp;"*",bc_2015),IF(RIGHT($A7,2)="00",SUMIF(BC[],MID($A7,1,2)&amp;"*",bc_2015),IF(RIGHT($A7,1)="0",SUMIF(BC[],MID($A7,1,3)&amp;"*",bc_2015),SUMIF(BC[],$A7,bc_2015))))</f>
        <v>2062752.56</v>
      </c>
      <c r="E7" s="58"/>
    </row>
    <row r="8" spans="1:5" x14ac:dyDescent="0.25">
      <c r="A8" s="59">
        <v>1113</v>
      </c>
      <c r="B8" s="4" t="s">
        <v>244</v>
      </c>
      <c r="C8" s="22">
        <f ca="1">IF(RIGHT($A8,3)="000",SUMIF(BC[],MID($A8,1,1)&amp;"*",bc_2016),IF(RIGHT($A8,2)="00",SUMIF(BC[],MID($A8,1,2)&amp;"*",bc_2016),IF(RIGHT($A8,1)="0",SUMIF(BC[],MID($A8,1,3)&amp;"*",bc_2016),SUMIF(BC[],$A8,bc_2016))))</f>
        <v>258950.83</v>
      </c>
      <c r="D8" s="22">
        <f ca="1">IF(RIGHT($A8,3)="000",SUMIF(BC[],MID($A8,1,1)&amp;"*",bc_2015),IF(RIGHT($A8,2)="00",SUMIF(BC[],MID($A8,1,2)&amp;"*",bc_2015),IF(RIGHT($A8,1)="0",SUMIF(BC[],MID($A8,1,3)&amp;"*",bc_2015),SUMIF(BC[],$A8,bc_2015))))</f>
        <v>119104.62</v>
      </c>
      <c r="E8" s="58"/>
    </row>
    <row r="9" spans="1:5" x14ac:dyDescent="0.25">
      <c r="A9" s="59">
        <v>1114</v>
      </c>
      <c r="B9" s="4" t="s">
        <v>245</v>
      </c>
      <c r="C9" s="22">
        <f ca="1">IF(RIGHT($A9,3)="000",SUMIF(BC[],MID($A9,1,1)&amp;"*",bc_2016),IF(RIGHT($A9,2)="00",SUMIF(BC[],MID($A9,1,2)&amp;"*",bc_2016),IF(RIGHT($A9,1)="0",SUMIF(BC[],MID($A9,1,3)&amp;"*",bc_2016),SUMIF(BC[],$A9,bc_2016))))</f>
        <v>674651103.05999994</v>
      </c>
      <c r="D9" s="22">
        <f ca="1">IF(RIGHT($A9,3)="000",SUMIF(BC[],MID($A9,1,1)&amp;"*",bc_2015),IF(RIGHT($A9,2)="00",SUMIF(BC[],MID($A9,1,2)&amp;"*",bc_2015),IF(RIGHT($A9,1)="0",SUMIF(BC[],MID($A9,1,3)&amp;"*",bc_2015),SUMIF(BC[],$A9,bc_2015))))</f>
        <v>694695131.78999996</v>
      </c>
      <c r="E9" s="58" t="s">
        <v>246</v>
      </c>
    </row>
    <row r="10" spans="1:5" x14ac:dyDescent="0.25">
      <c r="A10" s="59">
        <v>1115</v>
      </c>
      <c r="B10" s="4" t="s">
        <v>247</v>
      </c>
      <c r="C10" s="22">
        <f ca="1">IF(RIGHT($A10,3)="000",SUMIF(BC[],MID($A10,1,1)&amp;"*",bc_2016),IF(RIGHT($A10,2)="00",SUMIF(BC[],MID($A10,1,2)&amp;"*",bc_2016),IF(RIGHT($A10,1)="0",SUMIF(BC[],MID($A10,1,3)&amp;"*",bc_2016),SUMIF(BC[],$A10,bc_2016))))</f>
        <v>0</v>
      </c>
      <c r="D10" s="22">
        <f ca="1">IF(RIGHT($A10,3)="000",SUMIF(BC[],MID($A10,1,1)&amp;"*",bc_2015),IF(RIGHT($A10,2)="00",SUMIF(BC[],MID($A10,1,2)&amp;"*",bc_2015),IF(RIGHT($A10,1)="0",SUMIF(BC[],MID($A10,1,3)&amp;"*",bc_2015),SUMIF(BC[],$A10,bc_2015))))</f>
        <v>0</v>
      </c>
      <c r="E10" s="58" t="s">
        <v>246</v>
      </c>
    </row>
    <row r="11" spans="1:5" x14ac:dyDescent="0.25">
      <c r="A11" s="59">
        <v>1116</v>
      </c>
      <c r="B11" s="4" t="s">
        <v>248</v>
      </c>
      <c r="C11" s="22">
        <f ca="1">IF(RIGHT($A11,3)="000",SUMIF(BC[],MID($A11,1,1)&amp;"*",bc_2016),IF(RIGHT($A11,2)="00",SUMIF(BC[],MID($A11,1,2)&amp;"*",bc_2016),IF(RIGHT($A11,1)="0",SUMIF(BC[],MID($A11,1,3)&amp;"*",bc_2016),SUMIF(BC[],$A11,bc_2016))))</f>
        <v>3593997.5699999984</v>
      </c>
      <c r="D11" s="22">
        <f ca="1">IF(RIGHT($A11,3)="000",SUMIF(BC[],MID($A11,1,1)&amp;"*",bc_2015),IF(RIGHT($A11,2)="00",SUMIF(BC[],MID($A11,1,2)&amp;"*",bc_2015),IF(RIGHT($A11,1)="0",SUMIF(BC[],MID($A11,1,3)&amp;"*",bc_2015),SUMIF(BC[],$A11,bc_2015))))</f>
        <v>5967885.700000002</v>
      </c>
      <c r="E11" s="58"/>
    </row>
    <row r="12" spans="1:5" x14ac:dyDescent="0.25">
      <c r="A12" s="59">
        <v>1119</v>
      </c>
      <c r="B12" s="4" t="s">
        <v>249</v>
      </c>
      <c r="C12" s="22">
        <f ca="1">IF(RIGHT($A12,3)="000",SUMIF(BC[],MID($A12,1,1)&amp;"*",bc_2016),IF(RIGHT($A12,2)="00",SUMIF(BC[],MID($A12,1,2)&amp;"*",bc_2016),IF(RIGHT($A12,1)="0",SUMIF(BC[],MID($A12,1,3)&amp;"*",bc_2016),SUMIF(BC[],$A12,bc_2016))))</f>
        <v>162804.41999999998</v>
      </c>
      <c r="D12" s="22">
        <f ca="1">IF(RIGHT($A12,3)="000",SUMIF(BC[],MID($A12,1,1)&amp;"*",bc_2015),IF(RIGHT($A12,2)="00",SUMIF(BC[],MID($A12,1,2)&amp;"*",bc_2015),IF(RIGHT($A12,1)="0",SUMIF(BC[],MID($A12,1,3)&amp;"*",bc_2015),SUMIF(BC[],$A12,bc_2015))))</f>
        <v>806993.08000000007</v>
      </c>
      <c r="E12" s="58"/>
    </row>
    <row r="13" spans="1:5" x14ac:dyDescent="0.25">
      <c r="A13" s="59">
        <v>1120</v>
      </c>
      <c r="B13" s="4" t="s">
        <v>6</v>
      </c>
      <c r="C13" s="22">
        <f ca="1">IF(RIGHT($A13,3)="000",SUMIF(BC[],MID($A13,1,1)&amp;"*",bc_2016),IF(RIGHT($A13,2)="00",SUMIF(BC[],MID($A13,1,2)&amp;"*",bc_2016),IF(RIGHT($A13,1)="0",SUMIF(BC[],MID($A13,1,3)&amp;"*",bc_2016),SUMIF(BC[],$A13,bc_2016))))</f>
        <v>6760848.5600000005</v>
      </c>
      <c r="D13" s="22">
        <f ca="1">IF(RIGHT($A13,3)="000",SUMIF(BC[],MID($A13,1,1)&amp;"*",bc_2015),IF(RIGHT($A13,2)="00",SUMIF(BC[],MID($A13,1,2)&amp;"*",bc_2015),IF(RIGHT($A13,1)="0",SUMIF(BC[],MID($A13,1,3)&amp;"*",bc_2015),SUMIF(BC[],$A13,bc_2015))))</f>
        <v>8548966.7699999996</v>
      </c>
      <c r="E13" s="58"/>
    </row>
    <row r="14" spans="1:5" x14ac:dyDescent="0.25">
      <c r="A14" s="59">
        <v>1121</v>
      </c>
      <c r="B14" s="4" t="s">
        <v>250</v>
      </c>
      <c r="C14" s="22">
        <f ca="1">IF(RIGHT($A14,3)="000",SUMIF(BC[],MID($A14,1,1)&amp;"*",bc_2016),IF(RIGHT($A14,2)="00",SUMIF(BC[],MID($A14,1,2)&amp;"*",bc_2016),IF(RIGHT($A14,1)="0",SUMIF(BC[],MID($A14,1,3)&amp;"*",bc_2016),SUMIF(BC[],$A14,bc_2016))))</f>
        <v>0</v>
      </c>
      <c r="D14" s="22">
        <f ca="1">IF(RIGHT($A14,3)="000",SUMIF(BC[],MID($A14,1,1)&amp;"*",bc_2015),IF(RIGHT($A14,2)="00",SUMIF(BC[],MID($A14,1,2)&amp;"*",bc_2015),IF(RIGHT($A14,1)="0",SUMIF(BC[],MID($A14,1,3)&amp;"*",bc_2015),SUMIF(BC[],$A14,bc_2015))))</f>
        <v>0</v>
      </c>
      <c r="E14" s="58" t="s">
        <v>246</v>
      </c>
    </row>
    <row r="15" spans="1:5" x14ac:dyDescent="0.25">
      <c r="A15" s="59">
        <v>1122</v>
      </c>
      <c r="B15" s="4" t="s">
        <v>251</v>
      </c>
      <c r="C15" s="22">
        <f ca="1">IF(RIGHT($A15,3)="000",SUMIF(BC[],MID($A15,1,1)&amp;"*",bc_2016),IF(RIGHT($A15,2)="00",SUMIF(BC[],MID($A15,1,2)&amp;"*",bc_2016),IF(RIGHT($A15,1)="0",SUMIF(BC[],MID($A15,1,3)&amp;"*",bc_2016),SUMIF(BC[],$A15,bc_2016))))</f>
        <v>0</v>
      </c>
      <c r="D15" s="22">
        <f ca="1">IF(RIGHT($A15,3)="000",SUMIF(BC[],MID($A15,1,1)&amp;"*",bc_2015),IF(RIGHT($A15,2)="00",SUMIF(BC[],MID($A15,1,2)&amp;"*",bc_2015),IF(RIGHT($A15,1)="0",SUMIF(BC[],MID($A15,1,3)&amp;"*",bc_2015),SUMIF(BC[],$A15,bc_2015))))</f>
        <v>0</v>
      </c>
      <c r="E15" s="58" t="s">
        <v>252</v>
      </c>
    </row>
    <row r="16" spans="1:5" x14ac:dyDescent="0.25">
      <c r="A16" s="59">
        <v>1123</v>
      </c>
      <c r="B16" s="4" t="s">
        <v>253</v>
      </c>
      <c r="C16" s="22">
        <f ca="1">IF(RIGHT($A16,3)="000",SUMIF(BC[],MID($A16,1,1)&amp;"*",bc_2016),IF(RIGHT($A16,2)="00",SUMIF(BC[],MID($A16,1,2)&amp;"*",bc_2016),IF(RIGHT($A16,1)="0",SUMIF(BC[],MID($A16,1,3)&amp;"*",bc_2016),SUMIF(BC[],$A16,bc_2016))))</f>
        <v>6760848.5600000005</v>
      </c>
      <c r="D16" s="22">
        <f ca="1">IF(RIGHT($A16,3)="000",SUMIF(BC[],MID($A16,1,1)&amp;"*",bc_2015),IF(RIGHT($A16,2)="00",SUMIF(BC[],MID($A16,1,2)&amp;"*",bc_2015),IF(RIGHT($A16,1)="0",SUMIF(BC[],MID($A16,1,3)&amp;"*",bc_2015),SUMIF(BC[],$A16,bc_2015))))</f>
        <v>8548966.7699999996</v>
      </c>
      <c r="E16" s="58" t="s">
        <v>7</v>
      </c>
    </row>
    <row r="17" spans="1:5" x14ac:dyDescent="0.25">
      <c r="A17" s="59">
        <v>1124</v>
      </c>
      <c r="B17" s="4" t="s">
        <v>254</v>
      </c>
      <c r="C17" s="22">
        <f ca="1">IF(RIGHT($A17,3)="000",SUMIF(BC[],MID($A17,1,1)&amp;"*",bc_2016),IF(RIGHT($A17,2)="00",SUMIF(BC[],MID($A17,1,2)&amp;"*",bc_2016),IF(RIGHT($A17,1)="0",SUMIF(BC[],MID($A17,1,3)&amp;"*",bc_2016),SUMIF(BC[],$A17,bc_2016))))</f>
        <v>0</v>
      </c>
      <c r="D17" s="22">
        <f ca="1">IF(RIGHT($A17,3)="000",SUMIF(BC[],MID($A17,1,1)&amp;"*",bc_2015),IF(RIGHT($A17,2)="00",SUMIF(BC[],MID($A17,1,2)&amp;"*",bc_2015),IF(RIGHT($A17,1)="0",SUMIF(BC[],MID($A17,1,3)&amp;"*",bc_2015),SUMIF(BC[],$A17,bc_2015))))</f>
        <v>0</v>
      </c>
      <c r="E17" s="58" t="s">
        <v>252</v>
      </c>
    </row>
    <row r="18" spans="1:5" x14ac:dyDescent="0.25">
      <c r="A18" s="59">
        <v>1125</v>
      </c>
      <c r="B18" s="4" t="s">
        <v>255</v>
      </c>
      <c r="C18" s="22">
        <f ca="1">IF(RIGHT($A18,3)="000",SUMIF(BC[],MID($A18,1,1)&amp;"*",bc_2016),IF(RIGHT($A18,2)="00",SUMIF(BC[],MID($A18,1,2)&amp;"*",bc_2016),IF(RIGHT($A18,1)="0",SUMIF(BC[],MID($A18,1,3)&amp;"*",bc_2016),SUMIF(BC[],$A18,bc_2016))))</f>
        <v>0</v>
      </c>
      <c r="D18" s="22">
        <f ca="1">IF(RIGHT($A18,3)="000",SUMIF(BC[],MID($A18,1,1)&amp;"*",bc_2015),IF(RIGHT($A18,2)="00",SUMIF(BC[],MID($A18,1,2)&amp;"*",bc_2015),IF(RIGHT($A18,1)="0",SUMIF(BC[],MID($A18,1,3)&amp;"*",bc_2015),SUMIF(BC[],$A18,bc_2015))))</f>
        <v>0</v>
      </c>
      <c r="E18" s="58" t="s">
        <v>7</v>
      </c>
    </row>
    <row r="19" spans="1:5" x14ac:dyDescent="0.25">
      <c r="A19" s="59">
        <v>1126</v>
      </c>
      <c r="B19" s="4" t="s">
        <v>256</v>
      </c>
      <c r="C19" s="22">
        <f ca="1">IF(RIGHT($A19,3)="000",SUMIF(BC[],MID($A19,1,1)&amp;"*",bc_2016),IF(RIGHT($A19,2)="00",SUMIF(BC[],MID($A19,1,2)&amp;"*",bc_2016),IF(RIGHT($A19,1)="0",SUMIF(BC[],MID($A19,1,3)&amp;"*",bc_2016),SUMIF(BC[],$A19,bc_2016))))</f>
        <v>0</v>
      </c>
      <c r="D19" s="22">
        <f ca="1">IF(RIGHT($A19,3)="000",SUMIF(BC[],MID($A19,1,1)&amp;"*",bc_2015),IF(RIGHT($A19,2)="00",SUMIF(BC[],MID($A19,1,2)&amp;"*",bc_2015),IF(RIGHT($A19,1)="0",SUMIF(BC[],MID($A19,1,3)&amp;"*",bc_2015),SUMIF(BC[],$A19,bc_2015))))</f>
        <v>0</v>
      </c>
      <c r="E19" s="58" t="s">
        <v>7</v>
      </c>
    </row>
    <row r="20" spans="1:5" x14ac:dyDescent="0.25">
      <c r="A20" s="59">
        <v>1129</v>
      </c>
      <c r="B20" s="4" t="s">
        <v>257</v>
      </c>
      <c r="C20" s="22">
        <f ca="1">IF(RIGHT($A20,3)="000",SUMIF(BC[],MID($A20,1,1)&amp;"*",bc_2016),IF(RIGHT($A20,2)="00",SUMIF(BC[],MID($A20,1,2)&amp;"*",bc_2016),IF(RIGHT($A20,1)="0",SUMIF(BC[],MID($A20,1,3)&amp;"*",bc_2016),SUMIF(BC[],$A20,bc_2016))))</f>
        <v>0</v>
      </c>
      <c r="D20" s="22">
        <f ca="1">IF(RIGHT($A20,3)="000",SUMIF(BC[],MID($A20,1,1)&amp;"*",bc_2015),IF(RIGHT($A20,2)="00",SUMIF(BC[],MID($A20,1,2)&amp;"*",bc_2015),IF(RIGHT($A20,1)="0",SUMIF(BC[],MID($A20,1,3)&amp;"*",bc_2015),SUMIF(BC[],$A20,bc_2015))))</f>
        <v>0</v>
      </c>
      <c r="E20" s="58" t="s">
        <v>7</v>
      </c>
    </row>
    <row r="21" spans="1:5" x14ac:dyDescent="0.25">
      <c r="A21" s="59">
        <v>1130</v>
      </c>
      <c r="B21" s="4" t="s">
        <v>8</v>
      </c>
      <c r="C21" s="22">
        <f ca="1">IF(RIGHT($A21,3)="000",SUMIF(BC[],MID($A21,1,1)&amp;"*",bc_2016),IF(RIGHT($A21,2)="00",SUMIF(BC[],MID($A21,1,2)&amp;"*",bc_2016),IF(RIGHT($A21,1)="0",SUMIF(BC[],MID($A21,1,3)&amp;"*",bc_2016),SUMIF(BC[],$A21,bc_2016))))</f>
        <v>5459516.0600000005</v>
      </c>
      <c r="D21" s="22">
        <f ca="1">IF(RIGHT($A21,3)="000",SUMIF(BC[],MID($A21,1,1)&amp;"*",bc_2015),IF(RIGHT($A21,2)="00",SUMIF(BC[],MID($A21,1,2)&amp;"*",bc_2015),IF(RIGHT($A21,1)="0",SUMIF(BC[],MID($A21,1,3)&amp;"*",bc_2015),SUMIF(BC[],$A21,bc_2015))))</f>
        <v>19984162.68</v>
      </c>
      <c r="E21" s="58" t="s">
        <v>7</v>
      </c>
    </row>
    <row r="22" spans="1:5" x14ac:dyDescent="0.25">
      <c r="A22" s="59">
        <v>1131</v>
      </c>
      <c r="B22" s="4" t="s">
        <v>258</v>
      </c>
      <c r="C22" s="22">
        <f ca="1">IF(RIGHT($A22,3)="000",SUMIF(BC[],MID($A22,1,1)&amp;"*",bc_2016),IF(RIGHT($A22,2)="00",SUMIF(BC[],MID($A22,1,2)&amp;"*",bc_2016),IF(RIGHT($A22,1)="0",SUMIF(BC[],MID($A22,1,3)&amp;"*",bc_2016),SUMIF(BC[],$A22,bc_2016))))</f>
        <v>95011.3</v>
      </c>
      <c r="D22" s="22">
        <f ca="1">IF(RIGHT($A22,3)="000",SUMIF(BC[],MID($A22,1,1)&amp;"*",bc_2015),IF(RIGHT($A22,2)="00",SUMIF(BC[],MID($A22,1,2)&amp;"*",bc_2015),IF(RIGHT($A22,1)="0",SUMIF(BC[],MID($A22,1,3)&amp;"*",bc_2015),SUMIF(BC[],$A22,bc_2015))))</f>
        <v>359364.88</v>
      </c>
      <c r="E22" s="58"/>
    </row>
    <row r="23" spans="1:5" x14ac:dyDescent="0.25">
      <c r="A23" s="59">
        <v>1132</v>
      </c>
      <c r="B23" s="4" t="s">
        <v>259</v>
      </c>
      <c r="C23" s="22">
        <f ca="1">IF(RIGHT($A23,3)="000",SUMIF(BC[],MID($A23,1,1)&amp;"*",bc_2016),IF(RIGHT($A23,2)="00",SUMIF(BC[],MID($A23,1,2)&amp;"*",bc_2016),IF(RIGHT($A23,1)="0",SUMIF(BC[],MID($A23,1,3)&amp;"*",bc_2016),SUMIF(BC[],$A23,bc_2016))))</f>
        <v>385572.86</v>
      </c>
      <c r="D23" s="22">
        <f ca="1">IF(RIGHT($A23,3)="000",SUMIF(BC[],MID($A23,1,1)&amp;"*",bc_2015),IF(RIGHT($A23,2)="00",SUMIF(BC[],MID($A23,1,2)&amp;"*",bc_2015),IF(RIGHT($A23,1)="0",SUMIF(BC[],MID($A23,1,3)&amp;"*",bc_2015),SUMIF(BC[],$A23,bc_2015))))</f>
        <v>0</v>
      </c>
      <c r="E23" s="58"/>
    </row>
    <row r="24" spans="1:5" x14ac:dyDescent="0.25">
      <c r="A24" s="59">
        <v>1133</v>
      </c>
      <c r="B24" s="4" t="s">
        <v>260</v>
      </c>
      <c r="C24" s="22">
        <f ca="1">IF(RIGHT($A24,3)="000",SUMIF(BC[],MID($A24,1,1)&amp;"*",bc_2016),IF(RIGHT($A24,2)="00",SUMIF(BC[],MID($A24,1,2)&amp;"*",bc_2016),IF(RIGHT($A24,1)="0",SUMIF(BC[],MID($A24,1,3)&amp;"*",bc_2016),SUMIF(BC[],$A24,bc_2016))))</f>
        <v>0</v>
      </c>
      <c r="D24" s="22">
        <f ca="1">IF(RIGHT($A24,3)="000",SUMIF(BC[],MID($A24,1,1)&amp;"*",bc_2015),IF(RIGHT($A24,2)="00",SUMIF(BC[],MID($A24,1,2)&amp;"*",bc_2015),IF(RIGHT($A24,1)="0",SUMIF(BC[],MID($A24,1,3)&amp;"*",bc_2015),SUMIF(BC[],$A24,bc_2015))))</f>
        <v>0</v>
      </c>
      <c r="E24" s="58"/>
    </row>
    <row r="25" spans="1:5" x14ac:dyDescent="0.25">
      <c r="A25" s="59">
        <v>1134</v>
      </c>
      <c r="B25" s="4" t="s">
        <v>261</v>
      </c>
      <c r="C25" s="22">
        <f ca="1">IF(RIGHT($A25,3)="000",SUMIF(BC[],MID($A25,1,1)&amp;"*",bc_2016),IF(RIGHT($A25,2)="00",SUMIF(BC[],MID($A25,1,2)&amp;"*",bc_2016),IF(RIGHT($A25,1)="0",SUMIF(BC[],MID($A25,1,3)&amp;"*",bc_2016),SUMIF(BC[],$A25,bc_2016))))</f>
        <v>4978931.9000000004</v>
      </c>
      <c r="D25" s="22">
        <f ca="1">IF(RIGHT($A25,3)="000",SUMIF(BC[],MID($A25,1,1)&amp;"*",bc_2015),IF(RIGHT($A25,2)="00",SUMIF(BC[],MID($A25,1,2)&amp;"*",bc_2015),IF(RIGHT($A25,1)="0",SUMIF(BC[],MID($A25,1,3)&amp;"*",bc_2015),SUMIF(BC[],$A25,bc_2015))))</f>
        <v>19624797.800000001</v>
      </c>
      <c r="E25" s="58"/>
    </row>
    <row r="26" spans="1:5" x14ac:dyDescent="0.25">
      <c r="A26" s="59">
        <v>1139</v>
      </c>
      <c r="B26" s="4" t="s">
        <v>262</v>
      </c>
      <c r="C26" s="22">
        <f ca="1">IF(RIGHT($A26,3)="000",SUMIF(BC[],MID($A26,1,1)&amp;"*",bc_2016),IF(RIGHT($A26,2)="00",SUMIF(BC[],MID($A26,1,2)&amp;"*",bc_2016),IF(RIGHT($A26,1)="0",SUMIF(BC[],MID($A26,1,3)&amp;"*",bc_2016),SUMIF(BC[],$A26,bc_2016))))</f>
        <v>0</v>
      </c>
      <c r="D26" s="22">
        <f ca="1">IF(RIGHT($A26,3)="000",SUMIF(BC[],MID($A26,1,1)&amp;"*",bc_2015),IF(RIGHT($A26,2)="00",SUMIF(BC[],MID($A26,1,2)&amp;"*",bc_2015),IF(RIGHT($A26,1)="0",SUMIF(BC[],MID($A26,1,3)&amp;"*",bc_2015),SUMIF(BC[],$A26,bc_2015))))</f>
        <v>0</v>
      </c>
      <c r="E26" s="58"/>
    </row>
    <row r="27" spans="1:5" x14ac:dyDescent="0.25">
      <c r="A27" s="59">
        <v>1140</v>
      </c>
      <c r="B27" s="4" t="s">
        <v>9</v>
      </c>
      <c r="C27" s="22">
        <f ca="1">IF(RIGHT($A27,3)="000",SUMIF(BC[],MID($A27,1,1)&amp;"*",bc_2016),IF(RIGHT($A27,2)="00",SUMIF(BC[],MID($A27,1,2)&amp;"*",bc_2016),IF(RIGHT($A27,1)="0",SUMIF(BC[],MID($A27,1,3)&amp;"*",bc_2016),SUMIF(BC[],$A27,bc_2016))))</f>
        <v>0</v>
      </c>
      <c r="D27" s="22">
        <f ca="1">IF(RIGHT($A27,3)="000",SUMIF(BC[],MID($A27,1,1)&amp;"*",bc_2015),IF(RIGHT($A27,2)="00",SUMIF(BC[],MID($A27,1,2)&amp;"*",bc_2015),IF(RIGHT($A27,1)="0",SUMIF(BC[],MID($A27,1,3)&amp;"*",bc_2015),SUMIF(BC[],$A27,bc_2015))))</f>
        <v>0</v>
      </c>
      <c r="E27" s="58" t="s">
        <v>10</v>
      </c>
    </row>
    <row r="28" spans="1:5" x14ac:dyDescent="0.25">
      <c r="A28" s="59">
        <v>1141</v>
      </c>
      <c r="B28" s="4" t="s">
        <v>263</v>
      </c>
      <c r="C28" s="22">
        <f ca="1">IF(RIGHT($A28,3)="000",SUMIF(BC[],MID($A28,1,1)&amp;"*",bc_2016),IF(RIGHT($A28,2)="00",SUMIF(BC[],MID($A28,1,2)&amp;"*",bc_2016),IF(RIGHT($A28,1)="0",SUMIF(BC[],MID($A28,1,3)&amp;"*",bc_2016),SUMIF(BC[],$A28,bc_2016))))</f>
        <v>0</v>
      </c>
      <c r="D28" s="22">
        <f ca="1">IF(RIGHT($A28,3)="000",SUMIF(BC[],MID($A28,1,1)&amp;"*",bc_2015),IF(RIGHT($A28,2)="00",SUMIF(BC[],MID($A28,1,2)&amp;"*",bc_2015),IF(RIGHT($A28,1)="0",SUMIF(BC[],MID($A28,1,3)&amp;"*",bc_2015),SUMIF(BC[],$A28,bc_2015))))</f>
        <v>0</v>
      </c>
      <c r="E28" s="58"/>
    </row>
    <row r="29" spans="1:5" x14ac:dyDescent="0.25">
      <c r="A29" s="59">
        <v>1142</v>
      </c>
      <c r="B29" s="4" t="s">
        <v>264</v>
      </c>
      <c r="C29" s="22">
        <f ca="1">IF(RIGHT($A29,3)="000",SUMIF(BC[],MID($A29,1,1)&amp;"*",bc_2016),IF(RIGHT($A29,2)="00",SUMIF(BC[],MID($A29,1,2)&amp;"*",bc_2016),IF(RIGHT($A29,1)="0",SUMIF(BC[],MID($A29,1,3)&amp;"*",bc_2016),SUMIF(BC[],$A29,bc_2016))))</f>
        <v>0</v>
      </c>
      <c r="D29" s="22">
        <f ca="1">IF(RIGHT($A29,3)="000",SUMIF(BC[],MID($A29,1,1)&amp;"*",bc_2015),IF(RIGHT($A29,2)="00",SUMIF(BC[],MID($A29,1,2)&amp;"*",bc_2015),IF(RIGHT($A29,1)="0",SUMIF(BC[],MID($A29,1,3)&amp;"*",bc_2015),SUMIF(BC[],$A29,bc_2015))))</f>
        <v>0</v>
      </c>
      <c r="E29" s="58"/>
    </row>
    <row r="30" spans="1:5" x14ac:dyDescent="0.25">
      <c r="A30" s="59">
        <v>1143</v>
      </c>
      <c r="B30" s="4" t="s">
        <v>265</v>
      </c>
      <c r="C30" s="22">
        <f ca="1">IF(RIGHT($A30,3)="000",SUMIF(BC[],MID($A30,1,1)&amp;"*",bc_2016),IF(RIGHT($A30,2)="00",SUMIF(BC[],MID($A30,1,2)&amp;"*",bc_2016),IF(RIGHT($A30,1)="0",SUMIF(BC[],MID($A30,1,3)&amp;"*",bc_2016),SUMIF(BC[],$A30,bc_2016))))</f>
        <v>0</v>
      </c>
      <c r="D30" s="22">
        <f ca="1">IF(RIGHT($A30,3)="000",SUMIF(BC[],MID($A30,1,1)&amp;"*",bc_2015),IF(RIGHT($A30,2)="00",SUMIF(BC[],MID($A30,1,2)&amp;"*",bc_2015),IF(RIGHT($A30,1)="0",SUMIF(BC[],MID($A30,1,3)&amp;"*",bc_2015),SUMIF(BC[],$A30,bc_2015))))</f>
        <v>0</v>
      </c>
      <c r="E30" s="58"/>
    </row>
    <row r="31" spans="1:5" x14ac:dyDescent="0.25">
      <c r="A31" s="59">
        <v>1144</v>
      </c>
      <c r="B31" s="4" t="s">
        <v>266</v>
      </c>
      <c r="C31" s="22">
        <f ca="1">IF(RIGHT($A31,3)="000",SUMIF(BC[],MID($A31,1,1)&amp;"*",bc_2016),IF(RIGHT($A31,2)="00",SUMIF(BC[],MID($A31,1,2)&amp;"*",bc_2016),IF(RIGHT($A31,1)="0",SUMIF(BC[],MID($A31,1,3)&amp;"*",bc_2016),SUMIF(BC[],$A31,bc_2016))))</f>
        <v>0</v>
      </c>
      <c r="D31" s="22">
        <f ca="1">IF(RIGHT($A31,3)="000",SUMIF(BC[],MID($A31,1,1)&amp;"*",bc_2015),IF(RIGHT($A31,2)="00",SUMIF(BC[],MID($A31,1,2)&amp;"*",bc_2015),IF(RIGHT($A31,1)="0",SUMIF(BC[],MID($A31,1,3)&amp;"*",bc_2015),SUMIF(BC[],$A31,bc_2015))))</f>
        <v>0</v>
      </c>
      <c r="E31" s="58"/>
    </row>
    <row r="32" spans="1:5" x14ac:dyDescent="0.25">
      <c r="A32" s="59">
        <v>1145</v>
      </c>
      <c r="B32" s="4" t="s">
        <v>267</v>
      </c>
      <c r="C32" s="22">
        <f ca="1">IF(RIGHT($A32,3)="000",SUMIF(BC[],MID($A32,1,1)&amp;"*",bc_2016),IF(RIGHT($A32,2)="00",SUMIF(BC[],MID($A32,1,2)&amp;"*",bc_2016),IF(RIGHT($A32,1)="0",SUMIF(BC[],MID($A32,1,3)&amp;"*",bc_2016),SUMIF(BC[],$A32,bc_2016))))</f>
        <v>0</v>
      </c>
      <c r="D32" s="22">
        <f ca="1">IF(RIGHT($A32,3)="000",SUMIF(BC[],MID($A32,1,1)&amp;"*",bc_2015),IF(RIGHT($A32,2)="00",SUMIF(BC[],MID($A32,1,2)&amp;"*",bc_2015),IF(RIGHT($A32,1)="0",SUMIF(BC[],MID($A32,1,3)&amp;"*",bc_2015),SUMIF(BC[],$A32,bc_2015))))</f>
        <v>0</v>
      </c>
      <c r="E32" s="58"/>
    </row>
    <row r="33" spans="1:5" x14ac:dyDescent="0.25">
      <c r="A33" s="59">
        <v>1150</v>
      </c>
      <c r="B33" s="4" t="s">
        <v>11</v>
      </c>
      <c r="C33" s="22">
        <f ca="1">IF(RIGHT($A33,3)="000",SUMIF(BC[],MID($A33,1,1)&amp;"*",bc_2016),IF(RIGHT($A33,2)="00",SUMIF(BC[],MID($A33,1,2)&amp;"*",bc_2016),IF(RIGHT($A33,1)="0",SUMIF(BC[],MID($A33,1,3)&amp;"*",bc_2016),SUMIF(BC[],$A33,bc_2016))))</f>
        <v>10775139.52</v>
      </c>
      <c r="D33" s="22">
        <f ca="1">IF(RIGHT($A33,3)="000",SUMIF(BC[],MID($A33,1,1)&amp;"*",bc_2015),IF(RIGHT($A33,2)="00",SUMIF(BC[],MID($A33,1,2)&amp;"*",bc_2015),IF(RIGHT($A33,1)="0",SUMIF(BC[],MID($A33,1,3)&amp;"*",bc_2015),SUMIF(BC[],$A33,bc_2015))))</f>
        <v>8979795.4299999997</v>
      </c>
      <c r="E33" s="58" t="s">
        <v>10</v>
      </c>
    </row>
    <row r="34" spans="1:5" x14ac:dyDescent="0.25">
      <c r="A34" s="59">
        <v>1151</v>
      </c>
      <c r="B34" s="4" t="s">
        <v>268</v>
      </c>
      <c r="C34" s="22">
        <f ca="1">IF(RIGHT($A34,3)="000",SUMIF(BC[],MID($A34,1,1)&amp;"*",bc_2016),IF(RIGHT($A34,2)="00",SUMIF(BC[],MID($A34,1,2)&amp;"*",bc_2016),IF(RIGHT($A34,1)="0",SUMIF(BC[],MID($A34,1,3)&amp;"*",bc_2016),SUMIF(BC[],$A34,bc_2016))))</f>
        <v>10775139.52</v>
      </c>
      <c r="D34" s="22">
        <f ca="1">IF(RIGHT($A34,3)="000",SUMIF(BC[],MID($A34,1,1)&amp;"*",bc_2015),IF(RIGHT($A34,2)="00",SUMIF(BC[],MID($A34,1,2)&amp;"*",bc_2015),IF(RIGHT($A34,1)="0",SUMIF(BC[],MID($A34,1,3)&amp;"*",bc_2015),SUMIF(BC[],$A34,bc_2015))))</f>
        <v>8979795.4299999997</v>
      </c>
      <c r="E34" s="58"/>
    </row>
    <row r="35" spans="1:5" x14ac:dyDescent="0.25">
      <c r="A35" s="59">
        <v>1160</v>
      </c>
      <c r="B35" s="4" t="s">
        <v>12</v>
      </c>
      <c r="C35" s="22">
        <f ca="1">IF(RIGHT($A35,3)="000",SUMIF(BC[],MID($A35,1,1)&amp;"*",bc_2016),IF(RIGHT($A35,2)="00",SUMIF(BC[],MID($A35,1,2)&amp;"*",bc_2016),IF(RIGHT($A35,1)="0",SUMIF(BC[],MID($A35,1,3)&amp;"*",bc_2016),SUMIF(BC[],$A35,bc_2016))))</f>
        <v>0</v>
      </c>
      <c r="D35" s="22">
        <f ca="1">IF(RIGHT($A35,3)="000",SUMIF(BC[],MID($A35,1,1)&amp;"*",bc_2015),IF(RIGHT($A35,2)="00",SUMIF(BC[],MID($A35,1,2)&amp;"*",bc_2015),IF(RIGHT($A35,1)="0",SUMIF(BC[],MID($A35,1,3)&amp;"*",bc_2015),SUMIF(BC[],$A35,bc_2015))))</f>
        <v>0</v>
      </c>
      <c r="E35" s="58"/>
    </row>
    <row r="36" spans="1:5" x14ac:dyDescent="0.25">
      <c r="A36" s="59">
        <v>1161</v>
      </c>
      <c r="B36" s="4" t="s">
        <v>269</v>
      </c>
      <c r="C36" s="22">
        <f ca="1">IF(RIGHT($A36,3)="000",SUMIF(BC[],MID($A36,1,1)&amp;"*",bc_2016),IF(RIGHT($A36,2)="00",SUMIF(BC[],MID($A36,1,2)&amp;"*",bc_2016),IF(RIGHT($A36,1)="0",SUMIF(BC[],MID($A36,1,3)&amp;"*",bc_2016),SUMIF(BC[],$A36,bc_2016))))</f>
        <v>0</v>
      </c>
      <c r="D36" s="22">
        <f ca="1">IF(RIGHT($A36,3)="000",SUMIF(BC[],MID($A36,1,1)&amp;"*",bc_2015),IF(RIGHT($A36,2)="00",SUMIF(BC[],MID($A36,1,2)&amp;"*",bc_2015),IF(RIGHT($A36,1)="0",SUMIF(BC[],MID($A36,1,3)&amp;"*",bc_2015),SUMIF(BC[],$A36,bc_2015))))</f>
        <v>0</v>
      </c>
      <c r="E36" s="58"/>
    </row>
    <row r="37" spans="1:5" x14ac:dyDescent="0.25">
      <c r="A37" s="59">
        <v>1162</v>
      </c>
      <c r="B37" s="4" t="s">
        <v>270</v>
      </c>
      <c r="C37" s="22">
        <f ca="1">IF(RIGHT($A37,3)="000",SUMIF(BC[],MID($A37,1,1)&amp;"*",bc_2016),IF(RIGHT($A37,2)="00",SUMIF(BC[],MID($A37,1,2)&amp;"*",bc_2016),IF(RIGHT($A37,1)="0",SUMIF(BC[],MID($A37,1,3)&amp;"*",bc_2016),SUMIF(BC[],$A37,bc_2016))))</f>
        <v>0</v>
      </c>
      <c r="D37" s="22">
        <f ca="1">IF(RIGHT($A37,3)="000",SUMIF(BC[],MID($A37,1,1)&amp;"*",bc_2015),IF(RIGHT($A37,2)="00",SUMIF(BC[],MID($A37,1,2)&amp;"*",bc_2015),IF(RIGHT($A37,1)="0",SUMIF(BC[],MID($A37,1,3)&amp;"*",bc_2015),SUMIF(BC[],$A37,bc_2015))))</f>
        <v>0</v>
      </c>
      <c r="E37" s="58"/>
    </row>
    <row r="38" spans="1:5" x14ac:dyDescent="0.25">
      <c r="A38" s="59">
        <v>1190</v>
      </c>
      <c r="B38" s="4" t="s">
        <v>13</v>
      </c>
      <c r="C38" s="22">
        <f ca="1">IF(RIGHT($A38,3)="000",SUMIF(BC[],MID($A38,1,1)&amp;"*",bc_2016),IF(RIGHT($A38,2)="00",SUMIF(BC[],MID($A38,1,2)&amp;"*",bc_2016),IF(RIGHT($A38,1)="0",SUMIF(BC[],MID($A38,1,3)&amp;"*",bc_2016),SUMIF(BC[],$A38,bc_2016))))</f>
        <v>0</v>
      </c>
      <c r="D38" s="22">
        <f ca="1">IF(RIGHT($A38,3)="000",SUMIF(BC[],MID($A38,1,1)&amp;"*",bc_2015),IF(RIGHT($A38,2)="00",SUMIF(BC[],MID($A38,1,2)&amp;"*",bc_2015),IF(RIGHT($A38,1)="0",SUMIF(BC[],MID($A38,1,3)&amp;"*",bc_2015),SUMIF(BC[],$A38,bc_2015))))</f>
        <v>0</v>
      </c>
      <c r="E38" s="58" t="s">
        <v>14</v>
      </c>
    </row>
    <row r="39" spans="1:5" x14ac:dyDescent="0.25">
      <c r="A39" s="59">
        <v>1191</v>
      </c>
      <c r="B39" s="4" t="s">
        <v>271</v>
      </c>
      <c r="C39" s="22">
        <f ca="1">IF(RIGHT($A39,3)="000",SUMIF(BC[],MID($A39,1,1)&amp;"*",bc_2016),IF(RIGHT($A39,2)="00",SUMIF(BC[],MID($A39,1,2)&amp;"*",bc_2016),IF(RIGHT($A39,1)="0",SUMIF(BC[],MID($A39,1,3)&amp;"*",bc_2016),SUMIF(BC[],$A39,bc_2016))))</f>
        <v>0</v>
      </c>
      <c r="D39" s="22">
        <f ca="1">IF(RIGHT($A39,3)="000",SUMIF(BC[],MID($A39,1,1)&amp;"*",bc_2015),IF(RIGHT($A39,2)="00",SUMIF(BC[],MID($A39,1,2)&amp;"*",bc_2015),IF(RIGHT($A39,1)="0",SUMIF(BC[],MID($A39,1,3)&amp;"*",bc_2015),SUMIF(BC[],$A39,bc_2015))))</f>
        <v>0</v>
      </c>
      <c r="E39" s="58"/>
    </row>
    <row r="40" spans="1:5" x14ac:dyDescent="0.25">
      <c r="A40" s="59">
        <v>1192</v>
      </c>
      <c r="B40" s="4" t="s">
        <v>272</v>
      </c>
      <c r="C40" s="22">
        <f ca="1">IF(RIGHT($A40,3)="000",SUMIF(BC[],MID($A40,1,1)&amp;"*",bc_2016),IF(RIGHT($A40,2)="00",SUMIF(BC[],MID($A40,1,2)&amp;"*",bc_2016),IF(RIGHT($A40,1)="0",SUMIF(BC[],MID($A40,1,3)&amp;"*",bc_2016),SUMIF(BC[],$A40,bc_2016))))</f>
        <v>0</v>
      </c>
      <c r="D40" s="22">
        <f ca="1">IF(RIGHT($A40,3)="000",SUMIF(BC[],MID($A40,1,1)&amp;"*",bc_2015),IF(RIGHT($A40,2)="00",SUMIF(BC[],MID($A40,1,2)&amp;"*",bc_2015),IF(RIGHT($A40,1)="0",SUMIF(BC[],MID($A40,1,3)&amp;"*",bc_2015),SUMIF(BC[],$A40,bc_2015))))</f>
        <v>0</v>
      </c>
      <c r="E40" s="58"/>
    </row>
    <row r="41" spans="1:5" x14ac:dyDescent="0.25">
      <c r="A41" s="59">
        <v>1193</v>
      </c>
      <c r="B41" s="4" t="s">
        <v>273</v>
      </c>
      <c r="C41" s="22">
        <f ca="1">IF(RIGHT($A41,3)="000",SUMIF(BC[],MID($A41,1,1)&amp;"*",bc_2016),IF(RIGHT($A41,2)="00",SUMIF(BC[],MID($A41,1,2)&amp;"*",bc_2016),IF(RIGHT($A41,1)="0",SUMIF(BC[],MID($A41,1,3)&amp;"*",bc_2016),SUMIF(BC[],$A41,bc_2016))))</f>
        <v>0</v>
      </c>
      <c r="D41" s="22">
        <f ca="1">IF(RIGHT($A41,3)="000",SUMIF(BC[],MID($A41,1,1)&amp;"*",bc_2015),IF(RIGHT($A41,2)="00",SUMIF(BC[],MID($A41,1,2)&amp;"*",bc_2015),IF(RIGHT($A41,1)="0",SUMIF(BC[],MID($A41,1,3)&amp;"*",bc_2015),SUMIF(BC[],$A41,bc_2015))))</f>
        <v>0</v>
      </c>
      <c r="E41" s="58"/>
    </row>
    <row r="42" spans="1:5" x14ac:dyDescent="0.25">
      <c r="A42" s="59">
        <v>1194</v>
      </c>
      <c r="B42" s="60" t="s">
        <v>595</v>
      </c>
      <c r="C42" s="22">
        <f ca="1">IF(RIGHT($A42,3)="000",SUMIF(BC[],MID($A42,1,1)&amp;"*",bc_2016),IF(RIGHT($A42,2)="00",SUMIF(BC[],MID($A42,1,2)&amp;"*",bc_2016),IF(RIGHT($A42,1)="0",SUMIF(BC[],MID($A42,1,3)&amp;"*",bc_2016),SUMIF(BC[],$A42,bc_2016))))</f>
        <v>0</v>
      </c>
      <c r="D42" s="22">
        <f ca="1">IF(RIGHT($A42,3)="000",SUMIF(BC[],MID($A42,1,1)&amp;"*",bc_2015),IF(RIGHT($A42,2)="00",SUMIF(BC[],MID($A42,1,2)&amp;"*",bc_2015),IF(RIGHT($A42,1)="0",SUMIF(BC[],MID($A42,1,3)&amp;"*",bc_2015),SUMIF(BC[],$A42,bc_2015))))</f>
        <v>0</v>
      </c>
      <c r="E42" s="58"/>
    </row>
    <row r="43" spans="1:5" x14ac:dyDescent="0.25">
      <c r="A43" s="56">
        <v>1200</v>
      </c>
      <c r="B43" s="3" t="s">
        <v>15</v>
      </c>
      <c r="C43" s="22">
        <f ca="1">IF(RIGHT($A43,3)="000",SUMIF(BC[],MID($A43,1,1)&amp;"*",bc_2016),IF(RIGHT($A43,2)="00",SUMIF(BC[],MID($A43,1,2)&amp;"*",bc_2016),IF(RIGHT($A43,1)="0",SUMIF(BC[],MID($A43,1,3)&amp;"*",bc_2016),SUMIF(BC[],$A43,bc_2016))))</f>
        <v>1566916137.7500005</v>
      </c>
      <c r="D43" s="22">
        <f ca="1">IF(RIGHT($A43,3)="000",SUMIF(BC[],MID($A43,1,1)&amp;"*",bc_2015),IF(RIGHT($A43,2)="00",SUMIF(BC[],MID($A43,1,2)&amp;"*",bc_2015),IF(RIGHT($A43,1)="0",SUMIF(BC[],MID($A43,1,3)&amp;"*",bc_2015),SUMIF(BC[],$A43,bc_2015))))</f>
        <v>1509097828.3300004</v>
      </c>
      <c r="E43" s="58"/>
    </row>
    <row r="44" spans="1:5" x14ac:dyDescent="0.25">
      <c r="A44" s="59">
        <v>1210</v>
      </c>
      <c r="B44" s="4" t="s">
        <v>16</v>
      </c>
      <c r="C44" s="22">
        <f ca="1">IF(RIGHT($A44,3)="000",SUMIF(BC[],MID($A44,1,1)&amp;"*",bc_2016),IF(RIGHT($A44,2)="00",SUMIF(BC[],MID($A44,1,2)&amp;"*",bc_2016),IF(RIGHT($A44,1)="0",SUMIF(BC[],MID($A44,1,3)&amp;"*",bc_2016),SUMIF(BC[],$A44,bc_2016))))</f>
        <v>0</v>
      </c>
      <c r="D44" s="22">
        <f ca="1">IF(RIGHT($A44,3)="000",SUMIF(BC[],MID($A44,1,1)&amp;"*",bc_2015),IF(RIGHT($A44,2)="00",SUMIF(BC[],MID($A44,1,2)&amp;"*",bc_2015),IF(RIGHT($A44,1)="0",SUMIF(BC[],MID($A44,1,3)&amp;"*",bc_2015),SUMIF(BC[],$A44,bc_2015))))</f>
        <v>0</v>
      </c>
      <c r="E44" s="58"/>
    </row>
    <row r="45" spans="1:5" x14ac:dyDescent="0.25">
      <c r="A45" s="59">
        <v>1211</v>
      </c>
      <c r="B45" s="4" t="s">
        <v>274</v>
      </c>
      <c r="C45" s="22">
        <f ca="1">IF(RIGHT($A45,3)="000",SUMIF(BC[],MID($A45,1,1)&amp;"*",bc_2016),IF(RIGHT($A45,2)="00",SUMIF(BC[],MID($A45,1,2)&amp;"*",bc_2016),IF(RIGHT($A45,1)="0",SUMIF(BC[],MID($A45,1,3)&amp;"*",bc_2016),SUMIF(BC[],$A45,bc_2016))))</f>
        <v>0</v>
      </c>
      <c r="D45" s="22">
        <f ca="1">IF(RIGHT($A45,3)="000",SUMIF(BC[],MID($A45,1,1)&amp;"*",bc_2015),IF(RIGHT($A45,2)="00",SUMIF(BC[],MID($A45,1,2)&amp;"*",bc_2015),IF(RIGHT($A45,1)="0",SUMIF(BC[],MID($A45,1,3)&amp;"*",bc_2015),SUMIF(BC[],$A45,bc_2015))))</f>
        <v>0</v>
      </c>
      <c r="E45" s="58" t="s">
        <v>246</v>
      </c>
    </row>
    <row r="46" spans="1:5" x14ac:dyDescent="0.25">
      <c r="A46" s="59">
        <v>1212</v>
      </c>
      <c r="B46" s="4" t="s">
        <v>275</v>
      </c>
      <c r="C46" s="22">
        <f ca="1">IF(RIGHT($A46,3)="000",SUMIF(BC[],MID($A46,1,1)&amp;"*",bc_2016),IF(RIGHT($A46,2)="00",SUMIF(BC[],MID($A46,1,2)&amp;"*",bc_2016),IF(RIGHT($A46,1)="0",SUMIF(BC[],MID($A46,1,3)&amp;"*",bc_2016),SUMIF(BC[],$A46,bc_2016))))</f>
        <v>0</v>
      </c>
      <c r="D46" s="22">
        <f ca="1">IF(RIGHT($A46,3)="000",SUMIF(BC[],MID($A46,1,1)&amp;"*",bc_2015),IF(RIGHT($A46,2)="00",SUMIF(BC[],MID($A46,1,2)&amp;"*",bc_2015),IF(RIGHT($A46,1)="0",SUMIF(BC[],MID($A46,1,3)&amp;"*",bc_2015),SUMIF(BC[],$A46,bc_2015))))</f>
        <v>0</v>
      </c>
      <c r="E46" s="58"/>
    </row>
    <row r="47" spans="1:5" x14ac:dyDescent="0.25">
      <c r="A47" s="59">
        <v>1213</v>
      </c>
      <c r="B47" s="4" t="s">
        <v>276</v>
      </c>
      <c r="C47" s="22">
        <f ca="1">IF(RIGHT($A47,3)="000",SUMIF(BC[],MID($A47,1,1)&amp;"*",bc_2016),IF(RIGHT($A47,2)="00",SUMIF(BC[],MID($A47,1,2)&amp;"*",bc_2016),IF(RIGHT($A47,1)="0",SUMIF(BC[],MID($A47,1,3)&amp;"*",bc_2016),SUMIF(BC[],$A47,bc_2016))))</f>
        <v>0</v>
      </c>
      <c r="D47" s="22">
        <f ca="1">IF(RIGHT($A47,3)="000",SUMIF(BC[],MID($A47,1,1)&amp;"*",bc_2015),IF(RIGHT($A47,2)="00",SUMIF(BC[],MID($A47,1,2)&amp;"*",bc_2015),IF(RIGHT($A47,1)="0",SUMIF(BC[],MID($A47,1,3)&amp;"*",bc_2015),SUMIF(BC[],$A47,bc_2015))))</f>
        <v>0</v>
      </c>
      <c r="E47" s="58" t="s">
        <v>277</v>
      </c>
    </row>
    <row r="48" spans="1:5" x14ac:dyDescent="0.25">
      <c r="A48" s="59">
        <v>1214</v>
      </c>
      <c r="B48" s="4" t="s">
        <v>278</v>
      </c>
      <c r="C48" s="22">
        <f ca="1">IF(RIGHT($A48,3)="000",SUMIF(BC[],MID($A48,1,1)&amp;"*",bc_2016),IF(RIGHT($A48,2)="00",SUMIF(BC[],MID($A48,1,2)&amp;"*",bc_2016),IF(RIGHT($A48,1)="0",SUMIF(BC[],MID($A48,1,3)&amp;"*",bc_2016),SUMIF(BC[],$A48,bc_2016))))</f>
        <v>0</v>
      </c>
      <c r="D48" s="22">
        <f ca="1">IF(RIGHT($A48,3)="000",SUMIF(BC[],MID($A48,1,1)&amp;"*",bc_2015),IF(RIGHT($A48,2)="00",SUMIF(BC[],MID($A48,1,2)&amp;"*",bc_2015),IF(RIGHT($A48,1)="0",SUMIF(BC[],MID($A48,1,3)&amp;"*",bc_2015),SUMIF(BC[],$A48,bc_2015))))</f>
        <v>0</v>
      </c>
      <c r="E48" s="58" t="s">
        <v>279</v>
      </c>
    </row>
    <row r="49" spans="1:5" x14ac:dyDescent="0.25">
      <c r="A49" s="59">
        <v>1220</v>
      </c>
      <c r="B49" s="4" t="s">
        <v>17</v>
      </c>
      <c r="C49" s="22">
        <f ca="1">IF(RIGHT($A49,3)="000",SUMIF(BC[],MID($A49,1,1)&amp;"*",bc_2016),IF(RIGHT($A49,2)="00",SUMIF(BC[],MID($A49,1,2)&amp;"*",bc_2016),IF(RIGHT($A49,1)="0",SUMIF(BC[],MID($A49,1,3)&amp;"*",bc_2016),SUMIF(BC[],$A49,bc_2016))))</f>
        <v>628192</v>
      </c>
      <c r="D49" s="22">
        <f ca="1">IF(RIGHT($A49,3)="000",SUMIF(BC[],MID($A49,1,1)&amp;"*",bc_2015),IF(RIGHT($A49,2)="00",SUMIF(BC[],MID($A49,1,2)&amp;"*",bc_2015),IF(RIGHT($A49,1)="0",SUMIF(BC[],MID($A49,1,3)&amp;"*",bc_2015),SUMIF(BC[],$A49,bc_2015))))</f>
        <v>514309</v>
      </c>
      <c r="E49" s="58"/>
    </row>
    <row r="50" spans="1:5" x14ac:dyDescent="0.25">
      <c r="A50" s="59">
        <v>1221</v>
      </c>
      <c r="B50" s="4" t="s">
        <v>280</v>
      </c>
      <c r="C50" s="22">
        <f ca="1">IF(RIGHT($A50,3)="000",SUMIF(BC[],MID($A50,1,1)&amp;"*",bc_2016),IF(RIGHT($A50,2)="00",SUMIF(BC[],MID($A50,1,2)&amp;"*",bc_2016),IF(RIGHT($A50,1)="0",SUMIF(BC[],MID($A50,1,3)&amp;"*",bc_2016),SUMIF(BC[],$A50,bc_2016))))</f>
        <v>0</v>
      </c>
      <c r="D50" s="22">
        <f ca="1">IF(RIGHT($A50,3)="000",SUMIF(BC[],MID($A50,1,1)&amp;"*",bc_2015),IF(RIGHT($A50,2)="00",SUMIF(BC[],MID($A50,1,2)&amp;"*",bc_2015),IF(RIGHT($A50,1)="0",SUMIF(BC[],MID($A50,1,3)&amp;"*",bc_2015),SUMIF(BC[],$A50,bc_2015))))</f>
        <v>0</v>
      </c>
      <c r="E50" s="58" t="s">
        <v>7</v>
      </c>
    </row>
    <row r="51" spans="1:5" x14ac:dyDescent="0.25">
      <c r="A51" s="59">
        <v>1222</v>
      </c>
      <c r="B51" s="4" t="s">
        <v>281</v>
      </c>
      <c r="C51" s="22">
        <f ca="1">IF(RIGHT($A51,3)="000",SUMIF(BC[],MID($A51,1,1)&amp;"*",bc_2016),IF(RIGHT($A51,2)="00",SUMIF(BC[],MID($A51,1,2)&amp;"*",bc_2016),IF(RIGHT($A51,1)="0",SUMIF(BC[],MID($A51,1,3)&amp;"*",bc_2016),SUMIF(BC[],$A51,bc_2016))))</f>
        <v>0</v>
      </c>
      <c r="D51" s="22">
        <f ca="1">IF(RIGHT($A51,3)="000",SUMIF(BC[],MID($A51,1,1)&amp;"*",bc_2015),IF(RIGHT($A51,2)="00",SUMIF(BC[],MID($A51,1,2)&amp;"*",bc_2015),IF(RIGHT($A51,1)="0",SUMIF(BC[],MID($A51,1,3)&amp;"*",bc_2015),SUMIF(BC[],$A51,bc_2015))))</f>
        <v>0</v>
      </c>
      <c r="E51" s="58" t="s">
        <v>7</v>
      </c>
    </row>
    <row r="52" spans="1:5" x14ac:dyDescent="0.25">
      <c r="A52" s="59">
        <v>1223</v>
      </c>
      <c r="B52" s="4" t="s">
        <v>282</v>
      </c>
      <c r="C52" s="22">
        <f ca="1">IF(RIGHT($A52,3)="000",SUMIF(BC[],MID($A52,1,1)&amp;"*",bc_2016),IF(RIGHT($A52,2)="00",SUMIF(BC[],MID($A52,1,2)&amp;"*",bc_2016),IF(RIGHT($A52,1)="0",SUMIF(BC[],MID($A52,1,3)&amp;"*",bc_2016),SUMIF(BC[],$A52,bc_2016))))</f>
        <v>0</v>
      </c>
      <c r="D52" s="22">
        <f ca="1">IF(RIGHT($A52,3)="000",SUMIF(BC[],MID($A52,1,1)&amp;"*",bc_2015),IF(RIGHT($A52,2)="00",SUMIF(BC[],MID($A52,1,2)&amp;"*",bc_2015),IF(RIGHT($A52,1)="0",SUMIF(BC[],MID($A52,1,3)&amp;"*",bc_2015),SUMIF(BC[],$A52,bc_2015))))</f>
        <v>0</v>
      </c>
      <c r="E52" s="58"/>
    </row>
    <row r="53" spans="1:5" x14ac:dyDescent="0.25">
      <c r="A53" s="59">
        <v>1224</v>
      </c>
      <c r="B53" s="4" t="s">
        <v>283</v>
      </c>
      <c r="C53" s="22">
        <f ca="1">IF(RIGHT($A53,3)="000",SUMIF(BC[],MID($A53,1,1)&amp;"*",bc_2016),IF(RIGHT($A53,2)="00",SUMIF(BC[],MID($A53,1,2)&amp;"*",bc_2016),IF(RIGHT($A53,1)="0",SUMIF(BC[],MID($A53,1,3)&amp;"*",bc_2016),SUMIF(BC[],$A53,bc_2016))))</f>
        <v>0</v>
      </c>
      <c r="D53" s="22">
        <f ca="1">IF(RIGHT($A53,3)="000",SUMIF(BC[],MID($A53,1,1)&amp;"*",bc_2015),IF(RIGHT($A53,2)="00",SUMIF(BC[],MID($A53,1,2)&amp;"*",bc_2015),IF(RIGHT($A53,1)="0",SUMIF(BC[],MID($A53,1,3)&amp;"*",bc_2015),SUMIF(BC[],$A53,bc_2015))))</f>
        <v>0</v>
      </c>
      <c r="E53" s="58" t="s">
        <v>7</v>
      </c>
    </row>
    <row r="54" spans="1:5" x14ac:dyDescent="0.25">
      <c r="A54" s="59">
        <v>1229</v>
      </c>
      <c r="B54" s="4" t="s">
        <v>284</v>
      </c>
      <c r="C54" s="22">
        <f ca="1">IF(RIGHT($A54,3)="000",SUMIF(BC[],MID($A54,1,1)&amp;"*",bc_2016),IF(RIGHT($A54,2)="00",SUMIF(BC[],MID($A54,1,2)&amp;"*",bc_2016),IF(RIGHT($A54,1)="0",SUMIF(BC[],MID($A54,1,3)&amp;"*",bc_2016),SUMIF(BC[],$A54,bc_2016))))</f>
        <v>628192</v>
      </c>
      <c r="D54" s="22">
        <f ca="1">IF(RIGHT($A54,3)="000",SUMIF(BC[],MID($A54,1,1)&amp;"*",bc_2015),IF(RIGHT($A54,2)="00",SUMIF(BC[],MID($A54,1,2)&amp;"*",bc_2015),IF(RIGHT($A54,1)="0",SUMIF(BC[],MID($A54,1,3)&amp;"*",bc_2015),SUMIF(BC[],$A54,bc_2015))))</f>
        <v>514309</v>
      </c>
      <c r="E54" s="58" t="s">
        <v>7</v>
      </c>
    </row>
    <row r="55" spans="1:5" x14ac:dyDescent="0.25">
      <c r="A55" s="59">
        <v>1230</v>
      </c>
      <c r="B55" s="4" t="s">
        <v>18</v>
      </c>
      <c r="C55" s="22">
        <f ca="1">IF(RIGHT($A55,3)="000",SUMIF(BC[],MID($A55,1,1)&amp;"*",bc_2016),IF(RIGHT($A55,2)="00",SUMIF(BC[],MID($A55,1,2)&amp;"*",bc_2016),IF(RIGHT($A55,1)="0",SUMIF(BC[],MID($A55,1,3)&amp;"*",bc_2016),SUMIF(BC[],$A55,bc_2016))))</f>
        <v>1599411245.8</v>
      </c>
      <c r="D55" s="22">
        <f ca="1">IF(RIGHT($A55,3)="000",SUMIF(BC[],MID($A55,1,1)&amp;"*",bc_2015),IF(RIGHT($A55,2)="00",SUMIF(BC[],MID($A55,1,2)&amp;"*",bc_2015),IF(RIGHT($A55,1)="0",SUMIF(BC[],MID($A55,1,3)&amp;"*",bc_2015),SUMIF(BC[],$A55,bc_2015))))</f>
        <v>1486282161.6400001</v>
      </c>
      <c r="E55" s="58" t="s">
        <v>19</v>
      </c>
    </row>
    <row r="56" spans="1:5" x14ac:dyDescent="0.25">
      <c r="A56" s="59">
        <v>1231</v>
      </c>
      <c r="B56" s="4" t="s">
        <v>285</v>
      </c>
      <c r="C56" s="22">
        <f ca="1">IF(RIGHT($A56,3)="000",SUMIF(BC[],MID($A56,1,1)&amp;"*",bc_2016),IF(RIGHT($A56,2)="00",SUMIF(BC[],MID($A56,1,2)&amp;"*",bc_2016),IF(RIGHT($A56,1)="0",SUMIF(BC[],MID($A56,1,3)&amp;"*",bc_2016),SUMIF(BC[],$A56,bc_2016))))</f>
        <v>209996266.44</v>
      </c>
      <c r="D56" s="22">
        <f ca="1">IF(RIGHT($A56,3)="000",SUMIF(BC[],MID($A56,1,1)&amp;"*",bc_2015),IF(RIGHT($A56,2)="00",SUMIF(BC[],MID($A56,1,2)&amp;"*",bc_2015),IF(RIGHT($A56,1)="0",SUMIF(BC[],MID($A56,1,3)&amp;"*",bc_2015),SUMIF(BC[],$A56,bc_2015))))</f>
        <v>209112196.44</v>
      </c>
      <c r="E56" s="58"/>
    </row>
    <row r="57" spans="1:5" x14ac:dyDescent="0.25">
      <c r="A57" s="59">
        <v>1232</v>
      </c>
      <c r="B57" s="4" t="s">
        <v>286</v>
      </c>
      <c r="C57" s="22">
        <f ca="1">IF(RIGHT($A57,3)="000",SUMIF(BC[],MID($A57,1,1)&amp;"*",bc_2016),IF(RIGHT($A57,2)="00",SUMIF(BC[],MID($A57,1,2)&amp;"*",bc_2016),IF(RIGHT($A57,1)="0",SUMIF(BC[],MID($A57,1,3)&amp;"*",bc_2016),SUMIF(BC[],$A57,bc_2016))))</f>
        <v>0</v>
      </c>
      <c r="D57" s="22">
        <f ca="1">IF(RIGHT($A57,3)="000",SUMIF(BC[],MID($A57,1,1)&amp;"*",bc_2015),IF(RIGHT($A57,2)="00",SUMIF(BC[],MID($A57,1,2)&amp;"*",bc_2015),IF(RIGHT($A57,1)="0",SUMIF(BC[],MID($A57,1,3)&amp;"*",bc_2015),SUMIF(BC[],$A57,bc_2015))))</f>
        <v>0</v>
      </c>
      <c r="E57" s="58"/>
    </row>
    <row r="58" spans="1:5" x14ac:dyDescent="0.25">
      <c r="A58" s="59">
        <v>1233</v>
      </c>
      <c r="B58" s="4" t="s">
        <v>287</v>
      </c>
      <c r="C58" s="22">
        <f ca="1">IF(RIGHT($A58,3)="000",SUMIF(BC[],MID($A58,1,1)&amp;"*",bc_2016),IF(RIGHT($A58,2)="00",SUMIF(BC[],MID($A58,1,2)&amp;"*",bc_2016),IF(RIGHT($A58,1)="0",SUMIF(BC[],MID($A58,1,3)&amp;"*",bc_2016),SUMIF(BC[],$A58,bc_2016))))</f>
        <v>1080878693.5599999</v>
      </c>
      <c r="D58" s="22">
        <f ca="1">IF(RIGHT($A58,3)="000",SUMIF(BC[],MID($A58,1,1)&amp;"*",bc_2015),IF(RIGHT($A58,2)="00",SUMIF(BC[],MID($A58,1,2)&amp;"*",bc_2015),IF(RIGHT($A58,1)="0",SUMIF(BC[],MID($A58,1,3)&amp;"*",bc_2015),SUMIF(BC[],$A58,bc_2015))))</f>
        <v>1071764249.99</v>
      </c>
      <c r="E58" s="58"/>
    </row>
    <row r="59" spans="1:5" x14ac:dyDescent="0.25">
      <c r="A59" s="59">
        <v>1234</v>
      </c>
      <c r="B59" s="4" t="s">
        <v>288</v>
      </c>
      <c r="C59" s="22">
        <f ca="1">IF(RIGHT($A59,3)="000",SUMIF(BC[],MID($A59,1,1)&amp;"*",bc_2016),IF(RIGHT($A59,2)="00",SUMIF(BC[],MID($A59,1,2)&amp;"*",bc_2016),IF(RIGHT($A59,1)="0",SUMIF(BC[],MID($A59,1,3)&amp;"*",bc_2016),SUMIF(BC[],$A59,bc_2016))))</f>
        <v>0</v>
      </c>
      <c r="D59" s="22">
        <f ca="1">IF(RIGHT($A59,3)="000",SUMIF(BC[],MID($A59,1,1)&amp;"*",bc_2015),IF(RIGHT($A59,2)="00",SUMIF(BC[],MID($A59,1,2)&amp;"*",bc_2015),IF(RIGHT($A59,1)="0",SUMIF(BC[],MID($A59,1,3)&amp;"*",bc_2015),SUMIF(BC[],$A59,bc_2015))))</f>
        <v>0</v>
      </c>
      <c r="E59" s="58"/>
    </row>
    <row r="60" spans="1:5" x14ac:dyDescent="0.25">
      <c r="A60" s="59">
        <v>1235</v>
      </c>
      <c r="B60" s="4" t="s">
        <v>289</v>
      </c>
      <c r="C60" s="22">
        <f ca="1">IF(RIGHT($A60,3)="000",SUMIF(BC[],MID($A60,1,1)&amp;"*",bc_2016),IF(RIGHT($A60,2)="00",SUMIF(BC[],MID($A60,1,2)&amp;"*",bc_2016),IF(RIGHT($A60,1)="0",SUMIF(BC[],MID($A60,1,3)&amp;"*",bc_2016),SUMIF(BC[],$A60,bc_2016))))</f>
        <v>0</v>
      </c>
      <c r="D60" s="22">
        <f ca="1">IF(RIGHT($A60,3)="000",SUMIF(BC[],MID($A60,1,1)&amp;"*",bc_2015),IF(RIGHT($A60,2)="00",SUMIF(BC[],MID($A60,1,2)&amp;"*",bc_2015),IF(RIGHT($A60,1)="0",SUMIF(BC[],MID($A60,1,3)&amp;"*",bc_2015),SUMIF(BC[],$A60,bc_2015))))</f>
        <v>0</v>
      </c>
      <c r="E60" s="58"/>
    </row>
    <row r="61" spans="1:5" x14ac:dyDescent="0.25">
      <c r="A61" s="59">
        <v>1236</v>
      </c>
      <c r="B61" s="4" t="s">
        <v>290</v>
      </c>
      <c r="C61" s="22">
        <f ca="1">IF(RIGHT($A61,3)="000",SUMIF(BC[],MID($A61,1,1)&amp;"*",bc_2016),IF(RIGHT($A61,2)="00",SUMIF(BC[],MID($A61,1,2)&amp;"*",bc_2016),IF(RIGHT($A61,1)="0",SUMIF(BC[],MID($A61,1,3)&amp;"*",bc_2016),SUMIF(BC[],$A61,bc_2016))))</f>
        <v>308536285.80000001</v>
      </c>
      <c r="D61" s="22">
        <f ca="1">IF(RIGHT($A61,3)="000",SUMIF(BC[],MID($A61,1,1)&amp;"*",bc_2015),IF(RIGHT($A61,2)="00",SUMIF(BC[],MID($A61,1,2)&amp;"*",bc_2015),IF(RIGHT($A61,1)="0",SUMIF(BC[],MID($A61,1,3)&amp;"*",bc_2015),SUMIF(BC[],$A61,bc_2015))))</f>
        <v>205405715.21000001</v>
      </c>
      <c r="E61" s="58"/>
    </row>
    <row r="62" spans="1:5" x14ac:dyDescent="0.25">
      <c r="A62" s="59">
        <v>1239</v>
      </c>
      <c r="B62" s="4" t="s">
        <v>291</v>
      </c>
      <c r="C62" s="22">
        <f ca="1">IF(RIGHT($A62,3)="000",SUMIF(BC[],MID($A62,1,1)&amp;"*",bc_2016),IF(RIGHT($A62,2)="00",SUMIF(BC[],MID($A62,1,2)&amp;"*",bc_2016),IF(RIGHT($A62,1)="0",SUMIF(BC[],MID($A62,1,3)&amp;"*",bc_2016),SUMIF(BC[],$A62,bc_2016))))</f>
        <v>0</v>
      </c>
      <c r="D62" s="22">
        <f ca="1">IF(RIGHT($A62,3)="000",SUMIF(BC[],MID($A62,1,1)&amp;"*",bc_2015),IF(RIGHT($A62,2)="00",SUMIF(BC[],MID($A62,1,2)&amp;"*",bc_2015),IF(RIGHT($A62,1)="0",SUMIF(BC[],MID($A62,1,3)&amp;"*",bc_2015),SUMIF(BC[],$A62,bc_2015))))</f>
        <v>0</v>
      </c>
      <c r="E62" s="58"/>
    </row>
    <row r="63" spans="1:5" x14ac:dyDescent="0.25">
      <c r="A63" s="59">
        <v>1240</v>
      </c>
      <c r="B63" s="4" t="s">
        <v>20</v>
      </c>
      <c r="C63" s="22">
        <f ca="1">IF(RIGHT($A63,3)="000",SUMIF(BC[],MID($A63,1,1)&amp;"*",bc_2016),IF(RIGHT($A63,2)="00",SUMIF(BC[],MID($A63,1,2)&amp;"*",bc_2016),IF(RIGHT($A63,1)="0",SUMIF(BC[],MID($A63,1,3)&amp;"*",bc_2016),SUMIF(BC[],$A63,bc_2016))))</f>
        <v>431760025.1500001</v>
      </c>
      <c r="D63" s="22">
        <f ca="1">IF(RIGHT($A63,3)="000",SUMIF(BC[],MID($A63,1,1)&amp;"*",bc_2015),IF(RIGHT($A63,2)="00",SUMIF(BC[],MID($A63,1,2)&amp;"*",bc_2015),IF(RIGHT($A63,1)="0",SUMIF(BC[],MID($A63,1,3)&amp;"*",bc_2015),SUMIF(BC[],$A63,bc_2015))))</f>
        <v>383085980.91999996</v>
      </c>
      <c r="E63" s="58" t="s">
        <v>19</v>
      </c>
    </row>
    <row r="64" spans="1:5" x14ac:dyDescent="0.25">
      <c r="A64" s="59">
        <v>1241</v>
      </c>
      <c r="B64" s="4" t="s">
        <v>21</v>
      </c>
      <c r="C64" s="22">
        <f ca="1">IF(RIGHT($A64,3)="000",SUMIF(BC[],MID($A64,1,1)&amp;"*",bc_2016),IF(RIGHT($A64,2)="00",SUMIF(BC[],MID($A64,1,2)&amp;"*",bc_2016),IF(RIGHT($A64,1)="0",SUMIF(BC[],MID($A64,1,3)&amp;"*",bc_2016),SUMIF(BC[],$A64,bc_2016))))</f>
        <v>322727841.60000002</v>
      </c>
      <c r="D64" s="22">
        <f ca="1">IF(RIGHT($A64,3)="000",SUMIF(BC[],MID($A64,1,1)&amp;"*",bc_2015),IF(RIGHT($A64,2)="00",SUMIF(BC[],MID($A64,1,2)&amp;"*",bc_2015),IF(RIGHT($A64,1)="0",SUMIF(BC[],MID($A64,1,3)&amp;"*",bc_2015),SUMIF(BC[],$A64,bc_2015))))</f>
        <v>283973735.81999999</v>
      </c>
      <c r="E64" s="58"/>
    </row>
    <row r="65" spans="1:5" x14ac:dyDescent="0.25">
      <c r="A65" s="59">
        <v>1242</v>
      </c>
      <c r="B65" s="4" t="s">
        <v>22</v>
      </c>
      <c r="C65" s="22">
        <f ca="1">IF(RIGHT($A65,3)="000",SUMIF(BC[],MID($A65,1,1)&amp;"*",bc_2016),IF(RIGHT($A65,2)="00",SUMIF(BC[],MID($A65,1,2)&amp;"*",bc_2016),IF(RIGHT($A65,1)="0",SUMIF(BC[],MID($A65,1,3)&amp;"*",bc_2016),SUMIF(BC[],$A65,bc_2016))))</f>
        <v>0</v>
      </c>
      <c r="D65" s="22">
        <f ca="1">IF(RIGHT($A65,3)="000",SUMIF(BC[],MID($A65,1,1)&amp;"*",bc_2015),IF(RIGHT($A65,2)="00",SUMIF(BC[],MID($A65,1,2)&amp;"*",bc_2015),IF(RIGHT($A65,1)="0",SUMIF(BC[],MID($A65,1,3)&amp;"*",bc_2015),SUMIF(BC[],$A65,bc_2015))))</f>
        <v>0</v>
      </c>
      <c r="E65" s="58"/>
    </row>
    <row r="66" spans="1:5" x14ac:dyDescent="0.25">
      <c r="A66" s="59">
        <v>1243</v>
      </c>
      <c r="B66" s="4" t="s">
        <v>23</v>
      </c>
      <c r="C66" s="22">
        <f ca="1">IF(RIGHT($A66,3)="000",SUMIF(BC[],MID($A66,1,1)&amp;"*",bc_2016),IF(RIGHT($A66,2)="00",SUMIF(BC[],MID($A66,1,2)&amp;"*",bc_2016),IF(RIGHT($A66,1)="0",SUMIF(BC[],MID($A66,1,3)&amp;"*",bc_2016),SUMIF(BC[],$A66,bc_2016))))</f>
        <v>48470</v>
      </c>
      <c r="D66" s="22">
        <f ca="1">IF(RIGHT($A66,3)="000",SUMIF(BC[],MID($A66,1,1)&amp;"*",bc_2015),IF(RIGHT($A66,2)="00",SUMIF(BC[],MID($A66,1,2)&amp;"*",bc_2015),IF(RIGHT($A66,1)="0",SUMIF(BC[],MID($A66,1,3)&amp;"*",bc_2015),SUMIF(BC[],$A66,bc_2015))))</f>
        <v>16520</v>
      </c>
      <c r="E66" s="58"/>
    </row>
    <row r="67" spans="1:5" x14ac:dyDescent="0.25">
      <c r="A67" s="59">
        <v>1244</v>
      </c>
      <c r="B67" s="4" t="s">
        <v>24</v>
      </c>
      <c r="C67" s="22">
        <f ca="1">IF(RIGHT($A67,3)="000",SUMIF(BC[],MID($A67,1,1)&amp;"*",bc_2016),IF(RIGHT($A67,2)="00",SUMIF(BC[],MID($A67,1,2)&amp;"*",bc_2016),IF(RIGHT($A67,1)="0",SUMIF(BC[],MID($A67,1,3)&amp;"*",bc_2016),SUMIF(BC[],$A67,bc_2016))))</f>
        <v>96528325.980000004</v>
      </c>
      <c r="D67" s="22">
        <f ca="1">IF(RIGHT($A67,3)="000",SUMIF(BC[],MID($A67,1,1)&amp;"*",bc_2015),IF(RIGHT($A67,2)="00",SUMIF(BC[],MID($A67,1,2)&amp;"*",bc_2015),IF(RIGHT($A67,1)="0",SUMIF(BC[],MID($A67,1,3)&amp;"*",bc_2015),SUMIF(BC[],$A67,bc_2015))))</f>
        <v>88045805.579999998</v>
      </c>
      <c r="E67" s="58"/>
    </row>
    <row r="68" spans="1:5" x14ac:dyDescent="0.25">
      <c r="A68" s="59">
        <v>1245</v>
      </c>
      <c r="B68" s="4" t="s">
        <v>25</v>
      </c>
      <c r="C68" s="22">
        <f ca="1">IF(RIGHT($A68,3)="000",SUMIF(BC[],MID($A68,1,1)&amp;"*",bc_2016),IF(RIGHT($A68,2)="00",SUMIF(BC[],MID($A68,1,2)&amp;"*",bc_2016),IF(RIGHT($A68,1)="0",SUMIF(BC[],MID($A68,1,3)&amp;"*",bc_2016),SUMIF(BC[],$A68,bc_2016))))</f>
        <v>0</v>
      </c>
      <c r="D68" s="22">
        <f ca="1">IF(RIGHT($A68,3)="000",SUMIF(BC[],MID($A68,1,1)&amp;"*",bc_2015),IF(RIGHT($A68,2)="00",SUMIF(BC[],MID($A68,1,2)&amp;"*",bc_2015),IF(RIGHT($A68,1)="0",SUMIF(BC[],MID($A68,1,3)&amp;"*",bc_2015),SUMIF(BC[],$A68,bc_2015))))</f>
        <v>0</v>
      </c>
      <c r="E68" s="58"/>
    </row>
    <row r="69" spans="1:5" x14ac:dyDescent="0.25">
      <c r="A69" s="59">
        <v>1246</v>
      </c>
      <c r="B69" s="4" t="s">
        <v>26</v>
      </c>
      <c r="C69" s="22">
        <f ca="1">IF(RIGHT($A69,3)="000",SUMIF(BC[],MID($A69,1,1)&amp;"*",bc_2016),IF(RIGHT($A69,2)="00",SUMIF(BC[],MID($A69,1,2)&amp;"*",bc_2016),IF(RIGHT($A69,1)="0",SUMIF(BC[],MID($A69,1,3)&amp;"*",bc_2016),SUMIF(BC[],$A69,bc_2016))))</f>
        <v>12455387.57</v>
      </c>
      <c r="D69" s="22">
        <f ca="1">IF(RIGHT($A69,3)="000",SUMIF(BC[],MID($A69,1,1)&amp;"*",bc_2015),IF(RIGHT($A69,2)="00",SUMIF(BC[],MID($A69,1,2)&amp;"*",bc_2015),IF(RIGHT($A69,1)="0",SUMIF(BC[],MID($A69,1,3)&amp;"*",bc_2015),SUMIF(BC[],$A69,bc_2015))))</f>
        <v>11049919.52</v>
      </c>
      <c r="E69" s="58"/>
    </row>
    <row r="70" spans="1:5" x14ac:dyDescent="0.25">
      <c r="A70" s="59">
        <v>1247</v>
      </c>
      <c r="B70" s="4" t="s">
        <v>292</v>
      </c>
      <c r="C70" s="22">
        <f ca="1">IF(RIGHT($A70,3)="000",SUMIF(BC[],MID($A70,1,1)&amp;"*",bc_2016),IF(RIGHT($A70,2)="00",SUMIF(BC[],MID($A70,1,2)&amp;"*",bc_2016),IF(RIGHT($A70,1)="0",SUMIF(BC[],MID($A70,1,3)&amp;"*",bc_2016),SUMIF(BC[],$A70,bc_2016))))</f>
        <v>0</v>
      </c>
      <c r="D70" s="22">
        <f ca="1">IF(RIGHT($A70,3)="000",SUMIF(BC[],MID($A70,1,1)&amp;"*",bc_2015),IF(RIGHT($A70,2)="00",SUMIF(BC[],MID($A70,1,2)&amp;"*",bc_2015),IF(RIGHT($A70,1)="0",SUMIF(BC[],MID($A70,1,3)&amp;"*",bc_2015),SUMIF(BC[],$A70,bc_2015))))</f>
        <v>0</v>
      </c>
      <c r="E70" s="58"/>
    </row>
    <row r="71" spans="1:5" x14ac:dyDescent="0.25">
      <c r="A71" s="59">
        <v>1248</v>
      </c>
      <c r="B71" s="4" t="s">
        <v>27</v>
      </c>
      <c r="C71" s="22">
        <f ca="1">IF(RIGHT($A71,3)="000",SUMIF(BC[],MID($A71,1,1)&amp;"*",bc_2016),IF(RIGHT($A71,2)="00",SUMIF(BC[],MID($A71,1,2)&amp;"*",bc_2016),IF(RIGHT($A71,1)="0",SUMIF(BC[],MID($A71,1,3)&amp;"*",bc_2016),SUMIF(BC[],$A71,bc_2016))))</f>
        <v>0</v>
      </c>
      <c r="D71" s="22">
        <f ca="1">IF(RIGHT($A71,3)="000",SUMIF(BC[],MID($A71,1,1)&amp;"*",bc_2015),IF(RIGHT($A71,2)="00",SUMIF(BC[],MID($A71,1,2)&amp;"*",bc_2015),IF(RIGHT($A71,1)="0",SUMIF(BC[],MID($A71,1,3)&amp;"*",bc_2015),SUMIF(BC[],$A71,bc_2015))))</f>
        <v>0</v>
      </c>
      <c r="E71" s="58"/>
    </row>
    <row r="72" spans="1:5" x14ac:dyDescent="0.25">
      <c r="A72" s="59">
        <v>1250</v>
      </c>
      <c r="B72" s="4" t="s">
        <v>28</v>
      </c>
      <c r="C72" s="22">
        <f ca="1">IF(RIGHT($A72,3)="000",SUMIF(BC[],MID($A72,1,1)&amp;"*",bc_2016),IF(RIGHT($A72,2)="00",SUMIF(BC[],MID($A72,1,2)&amp;"*",bc_2016),IF(RIGHT($A72,1)="0",SUMIF(BC[],MID($A72,1,3)&amp;"*",bc_2016),SUMIF(BC[],$A72,bc_2016))))</f>
        <v>24045300.620000001</v>
      </c>
      <c r="D72" s="22">
        <f ca="1">IF(RIGHT($A72,3)="000",SUMIF(BC[],MID($A72,1,1)&amp;"*",bc_2015),IF(RIGHT($A72,2)="00",SUMIF(BC[],MID($A72,1,2)&amp;"*",bc_2015),IF(RIGHT($A72,1)="0",SUMIF(BC[],MID($A72,1,3)&amp;"*",bc_2015),SUMIF(BC[],$A72,bc_2015))))</f>
        <v>23666345.420000002</v>
      </c>
      <c r="E72" s="58" t="s">
        <v>29</v>
      </c>
    </row>
    <row r="73" spans="1:5" x14ac:dyDescent="0.25">
      <c r="A73" s="59">
        <v>1251</v>
      </c>
      <c r="B73" s="4" t="s">
        <v>293</v>
      </c>
      <c r="C73" s="22">
        <f ca="1">IF(RIGHT($A73,3)="000",SUMIF(BC[],MID($A73,1,1)&amp;"*",bc_2016),IF(RIGHT($A73,2)="00",SUMIF(BC[],MID($A73,1,2)&amp;"*",bc_2016),IF(RIGHT($A73,1)="0",SUMIF(BC[],MID($A73,1,3)&amp;"*",bc_2016),SUMIF(BC[],$A73,bc_2016))))</f>
        <v>0</v>
      </c>
      <c r="D73" s="22">
        <f ca="1">IF(RIGHT($A73,3)="000",SUMIF(BC[],MID($A73,1,1)&amp;"*",bc_2015),IF(RIGHT($A73,2)="00",SUMIF(BC[],MID($A73,1,2)&amp;"*",bc_2015),IF(RIGHT($A73,1)="0",SUMIF(BC[],MID($A73,1,3)&amp;"*",bc_2015),SUMIF(BC[],$A73,bc_2015))))</f>
        <v>0</v>
      </c>
      <c r="E73" s="58"/>
    </row>
    <row r="74" spans="1:5" x14ac:dyDescent="0.25">
      <c r="A74" s="59">
        <v>1252</v>
      </c>
      <c r="B74" s="4" t="s">
        <v>294</v>
      </c>
      <c r="C74" s="22">
        <f ca="1">IF(RIGHT($A74,3)="000",SUMIF(BC[],MID($A74,1,1)&amp;"*",bc_2016),IF(RIGHT($A74,2)="00",SUMIF(BC[],MID($A74,1,2)&amp;"*",bc_2016),IF(RIGHT($A74,1)="0",SUMIF(BC[],MID($A74,1,3)&amp;"*",bc_2016),SUMIF(BC[],$A74,bc_2016))))</f>
        <v>0</v>
      </c>
      <c r="D74" s="22">
        <f ca="1">IF(RIGHT($A74,3)="000",SUMIF(BC[],MID($A74,1,1)&amp;"*",bc_2015),IF(RIGHT($A74,2)="00",SUMIF(BC[],MID($A74,1,2)&amp;"*",bc_2015),IF(RIGHT($A74,1)="0",SUMIF(BC[],MID($A74,1,3)&amp;"*",bc_2015),SUMIF(BC[],$A74,bc_2015))))</f>
        <v>0</v>
      </c>
      <c r="E74" s="58"/>
    </row>
    <row r="75" spans="1:5" x14ac:dyDescent="0.25">
      <c r="A75" s="59">
        <v>1253</v>
      </c>
      <c r="B75" s="4" t="s">
        <v>295</v>
      </c>
      <c r="C75" s="22">
        <f ca="1">IF(RIGHT($A75,3)="000",SUMIF(BC[],MID($A75,1,1)&amp;"*",bc_2016),IF(RIGHT($A75,2)="00",SUMIF(BC[],MID($A75,1,2)&amp;"*",bc_2016),IF(RIGHT($A75,1)="0",SUMIF(BC[],MID($A75,1,3)&amp;"*",bc_2016),SUMIF(BC[],$A75,bc_2016))))</f>
        <v>0</v>
      </c>
      <c r="D75" s="22">
        <f ca="1">IF(RIGHT($A75,3)="000",SUMIF(BC[],MID($A75,1,1)&amp;"*",bc_2015),IF(RIGHT($A75,2)="00",SUMIF(BC[],MID($A75,1,2)&amp;"*",bc_2015),IF(RIGHT($A75,1)="0",SUMIF(BC[],MID($A75,1,3)&amp;"*",bc_2015),SUMIF(BC[],$A75,bc_2015))))</f>
        <v>0</v>
      </c>
      <c r="E75" s="58"/>
    </row>
    <row r="76" spans="1:5" x14ac:dyDescent="0.25">
      <c r="A76" s="59">
        <v>1254</v>
      </c>
      <c r="B76" s="4" t="s">
        <v>296</v>
      </c>
      <c r="C76" s="22">
        <f ca="1">IF(RIGHT($A76,3)="000",SUMIF(BC[],MID($A76,1,1)&amp;"*",bc_2016),IF(RIGHT($A76,2)="00",SUMIF(BC[],MID($A76,1,2)&amp;"*",bc_2016),IF(RIGHT($A76,1)="0",SUMIF(BC[],MID($A76,1,3)&amp;"*",bc_2016),SUMIF(BC[],$A76,bc_2016))))</f>
        <v>24045300.620000001</v>
      </c>
      <c r="D76" s="22">
        <f ca="1">IF(RIGHT($A76,3)="000",SUMIF(BC[],MID($A76,1,1)&amp;"*",bc_2015),IF(RIGHT($A76,2)="00",SUMIF(BC[],MID($A76,1,2)&amp;"*",bc_2015),IF(RIGHT($A76,1)="0",SUMIF(BC[],MID($A76,1,3)&amp;"*",bc_2015),SUMIF(BC[],$A76,bc_2015))))</f>
        <v>23666345.420000002</v>
      </c>
      <c r="E76" s="58"/>
    </row>
    <row r="77" spans="1:5" x14ac:dyDescent="0.25">
      <c r="A77" s="59">
        <v>1259</v>
      </c>
      <c r="B77" s="4" t="s">
        <v>297</v>
      </c>
      <c r="C77" s="22">
        <f ca="1">IF(RIGHT($A77,3)="000",SUMIF(BC[],MID($A77,1,1)&amp;"*",bc_2016),IF(RIGHT($A77,2)="00",SUMIF(BC[],MID($A77,1,2)&amp;"*",bc_2016),IF(RIGHT($A77,1)="0",SUMIF(BC[],MID($A77,1,3)&amp;"*",bc_2016),SUMIF(BC[],$A77,bc_2016))))</f>
        <v>0</v>
      </c>
      <c r="D77" s="22">
        <f ca="1">IF(RIGHT($A77,3)="000",SUMIF(BC[],MID($A77,1,1)&amp;"*",bc_2015),IF(RIGHT($A77,2)="00",SUMIF(BC[],MID($A77,1,2)&amp;"*",bc_2015),IF(RIGHT($A77,1)="0",SUMIF(BC[],MID($A77,1,3)&amp;"*",bc_2015),SUMIF(BC[],$A77,bc_2015))))</f>
        <v>0</v>
      </c>
      <c r="E77" s="58"/>
    </row>
    <row r="78" spans="1:5" x14ac:dyDescent="0.25">
      <c r="A78" s="59">
        <v>1260</v>
      </c>
      <c r="B78" s="4" t="s">
        <v>30</v>
      </c>
      <c r="C78" s="22">
        <f ca="1">IF(RIGHT($A78,3)="000",SUMIF(BC[],MID($A78,1,1)&amp;"*",bc_2016),IF(RIGHT($A78,2)="00",SUMIF(BC[],MID($A78,1,2)&amp;"*",bc_2016),IF(RIGHT($A78,1)="0",SUMIF(BC[],MID($A78,1,3)&amp;"*",bc_2016),SUMIF(BC[],$A78,bc_2016))))</f>
        <v>-488928625.81999993</v>
      </c>
      <c r="D78" s="22">
        <f ca="1">IF(RIGHT($A78,3)="000",SUMIF(BC[],MID($A78,1,1)&amp;"*",bc_2015),IF(RIGHT($A78,2)="00",SUMIF(BC[],MID($A78,1,2)&amp;"*",bc_2015),IF(RIGHT($A78,1)="0",SUMIF(BC[],MID($A78,1,3)&amp;"*",bc_2015),SUMIF(BC[],$A78,bc_2015))))</f>
        <v>-384450968.65000004</v>
      </c>
      <c r="E78" s="58"/>
    </row>
    <row r="79" spans="1:5" x14ac:dyDescent="0.25">
      <c r="A79" s="59">
        <v>1261</v>
      </c>
      <c r="B79" s="4" t="s">
        <v>298</v>
      </c>
      <c r="C79" s="22">
        <f ca="1">IF(RIGHT($A79,3)="000",SUMIF(BC[],MID($A79,1,1)&amp;"*",bc_2016),IF(RIGHT($A79,2)="00",SUMIF(BC[],MID($A79,1,2)&amp;"*",bc_2016),IF(RIGHT($A79,1)="0",SUMIF(BC[],MID($A79,1,3)&amp;"*",bc_2016),SUMIF(BC[],$A79,bc_2016))))</f>
        <v>-199311137.11000001</v>
      </c>
      <c r="D79" s="22">
        <f ca="1">IF(RIGHT($A79,3)="000",SUMIF(BC[],MID($A79,1,1)&amp;"*",bc_2015),IF(RIGHT($A79,2)="00",SUMIF(BC[],MID($A79,1,2)&amp;"*",bc_2015),IF(RIGHT($A79,1)="0",SUMIF(BC[],MID($A79,1,3)&amp;"*",bc_2015),SUMIF(BC[],$A79,bc_2015))))</f>
        <v>-145132405.97999999</v>
      </c>
      <c r="E79" s="58" t="s">
        <v>19</v>
      </c>
    </row>
    <row r="80" spans="1:5" x14ac:dyDescent="0.25">
      <c r="A80" s="59">
        <v>1262</v>
      </c>
      <c r="B80" s="4" t="s">
        <v>299</v>
      </c>
      <c r="C80" s="22">
        <f ca="1">IF(RIGHT($A80,3)="000",SUMIF(BC[],MID($A80,1,1)&amp;"*",bc_2016),IF(RIGHT($A80,2)="00",SUMIF(BC[],MID($A80,1,2)&amp;"*",bc_2016),IF(RIGHT($A80,1)="0",SUMIF(BC[],MID($A80,1,3)&amp;"*",bc_2016),SUMIF(BC[],$A80,bc_2016))))</f>
        <v>0</v>
      </c>
      <c r="D80" s="22">
        <f ca="1">IF(RIGHT($A80,3)="000",SUMIF(BC[],MID($A80,1,1)&amp;"*",bc_2015),IF(RIGHT($A80,2)="00",SUMIF(BC[],MID($A80,1,2)&amp;"*",bc_2015),IF(RIGHT($A80,1)="0",SUMIF(BC[],MID($A80,1,3)&amp;"*",bc_2015),SUMIF(BC[],$A80,bc_2015))))</f>
        <v>0</v>
      </c>
      <c r="E80" s="58" t="s">
        <v>19</v>
      </c>
    </row>
    <row r="81" spans="1:5" x14ac:dyDescent="0.25">
      <c r="A81" s="59">
        <v>1263</v>
      </c>
      <c r="B81" s="4" t="s">
        <v>300</v>
      </c>
      <c r="C81" s="22">
        <f ca="1">IF(RIGHT($A81,3)="000",SUMIF(BC[],MID($A81,1,1)&amp;"*",bc_2016),IF(RIGHT($A81,2)="00",SUMIF(BC[],MID($A81,1,2)&amp;"*",bc_2016),IF(RIGHT($A81,1)="0",SUMIF(BC[],MID($A81,1,3)&amp;"*",bc_2016),SUMIF(BC[],$A81,bc_2016))))</f>
        <v>-265746163.38</v>
      </c>
      <c r="D81" s="22">
        <f ca="1">IF(RIGHT($A81,3)="000",SUMIF(BC[],MID($A81,1,1)&amp;"*",bc_2015),IF(RIGHT($A81,2)="00",SUMIF(BC[],MID($A81,1,2)&amp;"*",bc_2015),IF(RIGHT($A81,1)="0",SUMIF(BC[],MID($A81,1,3)&amp;"*",bc_2015),SUMIF(BC[],$A81,bc_2015))))</f>
        <v>-216910292.25000006</v>
      </c>
      <c r="E81" s="58" t="s">
        <v>19</v>
      </c>
    </row>
    <row r="82" spans="1:5" x14ac:dyDescent="0.25">
      <c r="A82" s="59">
        <v>1264</v>
      </c>
      <c r="B82" s="4" t="s">
        <v>301</v>
      </c>
      <c r="C82" s="22">
        <f ca="1">IF(RIGHT($A82,3)="000",SUMIF(BC[],MID($A82,1,1)&amp;"*",bc_2016),IF(RIGHT($A82,2)="00",SUMIF(BC[],MID($A82,1,2)&amp;"*",bc_2016),IF(RIGHT($A82,1)="0",SUMIF(BC[],MID($A82,1,3)&amp;"*",bc_2016),SUMIF(BC[],$A82,bc_2016))))</f>
        <v>0</v>
      </c>
      <c r="D82" s="22">
        <f ca="1">IF(RIGHT($A82,3)="000",SUMIF(BC[],MID($A82,1,1)&amp;"*",bc_2015),IF(RIGHT($A82,2)="00",SUMIF(BC[],MID($A82,1,2)&amp;"*",bc_2015),IF(RIGHT($A82,1)="0",SUMIF(BC[],MID($A82,1,3)&amp;"*",bc_2015),SUMIF(BC[],$A82,bc_2015))))</f>
        <v>0</v>
      </c>
      <c r="E82" s="58" t="s">
        <v>19</v>
      </c>
    </row>
    <row r="83" spans="1:5" x14ac:dyDescent="0.25">
      <c r="A83" s="59">
        <v>1265</v>
      </c>
      <c r="B83" s="4" t="s">
        <v>302</v>
      </c>
      <c r="C83" s="22">
        <f ca="1">IF(RIGHT($A83,3)="000",SUMIF(BC[],MID($A83,1,1)&amp;"*",bc_2016),IF(RIGHT($A83,2)="00",SUMIF(BC[],MID($A83,1,2)&amp;"*",bc_2016),IF(RIGHT($A83,1)="0",SUMIF(BC[],MID($A83,1,3)&amp;"*",bc_2016),SUMIF(BC[],$A83,bc_2016))))</f>
        <v>-23871325.329999998</v>
      </c>
      <c r="D83" s="22">
        <f ca="1">IF(RIGHT($A83,3)="000",SUMIF(BC[],MID($A83,1,1)&amp;"*",bc_2015),IF(RIGHT($A83,2)="00",SUMIF(BC[],MID($A83,1,2)&amp;"*",bc_2015),IF(RIGHT($A83,1)="0",SUMIF(BC[],MID($A83,1,3)&amp;"*",bc_2015),SUMIF(BC[],$A83,bc_2015))))</f>
        <v>-22408270.420000002</v>
      </c>
      <c r="E83" s="58" t="s">
        <v>29</v>
      </c>
    </row>
    <row r="84" spans="1:5" x14ac:dyDescent="0.25">
      <c r="A84" s="59">
        <v>1270</v>
      </c>
      <c r="B84" s="4" t="s">
        <v>31</v>
      </c>
      <c r="C84" s="22">
        <f ca="1">IF(RIGHT($A84,3)="000",SUMIF(BC[],MID($A84,1,1)&amp;"*",bc_2016),IF(RIGHT($A84,2)="00",SUMIF(BC[],MID($A84,1,2)&amp;"*",bc_2016),IF(RIGHT($A84,1)="0",SUMIF(BC[],MID($A84,1,3)&amp;"*",bc_2016),SUMIF(BC[],$A84,bc_2016))))</f>
        <v>0</v>
      </c>
      <c r="D84" s="22">
        <f ca="1">IF(RIGHT($A84,3)="000",SUMIF(BC[],MID($A84,1,1)&amp;"*",bc_2015),IF(RIGHT($A84,2)="00",SUMIF(BC[],MID($A84,1,2)&amp;"*",bc_2015),IF(RIGHT($A84,1)="0",SUMIF(BC[],MID($A84,1,3)&amp;"*",bc_2015),SUMIF(BC[],$A84,bc_2015))))</f>
        <v>0</v>
      </c>
      <c r="E84" s="58" t="s">
        <v>29</v>
      </c>
    </row>
    <row r="85" spans="1:5" x14ac:dyDescent="0.25">
      <c r="A85" s="59">
        <v>1271</v>
      </c>
      <c r="B85" s="4" t="s">
        <v>303</v>
      </c>
      <c r="C85" s="22">
        <f ca="1">IF(RIGHT($A85,3)="000",SUMIF(BC[],MID($A85,1,1)&amp;"*",bc_2016),IF(RIGHT($A85,2)="00",SUMIF(BC[],MID($A85,1,2)&amp;"*",bc_2016),IF(RIGHT($A85,1)="0",SUMIF(BC[],MID($A85,1,3)&amp;"*",bc_2016),SUMIF(BC[],$A85,bc_2016))))</f>
        <v>0</v>
      </c>
      <c r="D85" s="22">
        <f ca="1">IF(RIGHT($A85,3)="000",SUMIF(BC[],MID($A85,1,1)&amp;"*",bc_2015),IF(RIGHT($A85,2)="00",SUMIF(BC[],MID($A85,1,2)&amp;"*",bc_2015),IF(RIGHT($A85,1)="0",SUMIF(BC[],MID($A85,1,3)&amp;"*",bc_2015),SUMIF(BC[],$A85,bc_2015))))</f>
        <v>0</v>
      </c>
      <c r="E85" s="58"/>
    </row>
    <row r="86" spans="1:5" x14ac:dyDescent="0.25">
      <c r="A86" s="59">
        <v>1272</v>
      </c>
      <c r="B86" s="4" t="s">
        <v>304</v>
      </c>
      <c r="C86" s="22">
        <f ca="1">IF(RIGHT($A86,3)="000",SUMIF(BC[],MID($A86,1,1)&amp;"*",bc_2016),IF(RIGHT($A86,2)="00",SUMIF(BC[],MID($A86,1,2)&amp;"*",bc_2016),IF(RIGHT($A86,1)="0",SUMIF(BC[],MID($A86,1,3)&amp;"*",bc_2016),SUMIF(BC[],$A86,bc_2016))))</f>
        <v>0</v>
      </c>
      <c r="D86" s="22">
        <f ca="1">IF(RIGHT($A86,3)="000",SUMIF(BC[],MID($A86,1,1)&amp;"*",bc_2015),IF(RIGHT($A86,2)="00",SUMIF(BC[],MID($A86,1,2)&amp;"*",bc_2015),IF(RIGHT($A86,1)="0",SUMIF(BC[],MID($A86,1,3)&amp;"*",bc_2015),SUMIF(BC[],$A86,bc_2015))))</f>
        <v>0</v>
      </c>
      <c r="E86" s="58"/>
    </row>
    <row r="87" spans="1:5" x14ac:dyDescent="0.25">
      <c r="A87" s="59">
        <v>1273</v>
      </c>
      <c r="B87" s="4" t="s">
        <v>305</v>
      </c>
      <c r="C87" s="22">
        <f ca="1">IF(RIGHT($A87,3)="000",SUMIF(BC[],MID($A87,1,1)&amp;"*",bc_2016),IF(RIGHT($A87,2)="00",SUMIF(BC[],MID($A87,1,2)&amp;"*",bc_2016),IF(RIGHT($A87,1)="0",SUMIF(BC[],MID($A87,1,3)&amp;"*",bc_2016),SUMIF(BC[],$A87,bc_2016))))</f>
        <v>0</v>
      </c>
      <c r="D87" s="22">
        <f ca="1">IF(RIGHT($A87,3)="000",SUMIF(BC[],MID($A87,1,1)&amp;"*",bc_2015),IF(RIGHT($A87,2)="00",SUMIF(BC[],MID($A87,1,2)&amp;"*",bc_2015),IF(RIGHT($A87,1)="0",SUMIF(BC[],MID($A87,1,3)&amp;"*",bc_2015),SUMIF(BC[],$A87,bc_2015))))</f>
        <v>0</v>
      </c>
      <c r="E87" s="58"/>
    </row>
    <row r="88" spans="1:5" x14ac:dyDescent="0.25">
      <c r="A88" s="59">
        <v>1274</v>
      </c>
      <c r="B88" s="4" t="s">
        <v>306</v>
      </c>
      <c r="C88" s="22">
        <f ca="1">IF(RIGHT($A88,3)="000",SUMIF(BC[],MID($A88,1,1)&amp;"*",bc_2016),IF(RIGHT($A88,2)="00",SUMIF(BC[],MID($A88,1,2)&amp;"*",bc_2016),IF(RIGHT($A88,1)="0",SUMIF(BC[],MID($A88,1,3)&amp;"*",bc_2016),SUMIF(BC[],$A88,bc_2016))))</f>
        <v>0</v>
      </c>
      <c r="D88" s="22">
        <f ca="1">IF(RIGHT($A88,3)="000",SUMIF(BC[],MID($A88,1,1)&amp;"*",bc_2015),IF(RIGHT($A88,2)="00",SUMIF(BC[],MID($A88,1,2)&amp;"*",bc_2015),IF(RIGHT($A88,1)="0",SUMIF(BC[],MID($A88,1,3)&amp;"*",bc_2015),SUMIF(BC[],$A88,bc_2015))))</f>
        <v>0</v>
      </c>
      <c r="E88" s="58"/>
    </row>
    <row r="89" spans="1:5" x14ac:dyDescent="0.25">
      <c r="A89" s="59">
        <v>1275</v>
      </c>
      <c r="B89" s="4" t="s">
        <v>307</v>
      </c>
      <c r="C89" s="22">
        <f ca="1">IF(RIGHT($A89,3)="000",SUMIF(BC[],MID($A89,1,1)&amp;"*",bc_2016),IF(RIGHT($A89,2)="00",SUMIF(BC[],MID($A89,1,2)&amp;"*",bc_2016),IF(RIGHT($A89,1)="0",SUMIF(BC[],MID($A89,1,3)&amp;"*",bc_2016),SUMIF(BC[],$A89,bc_2016))))</f>
        <v>0</v>
      </c>
      <c r="D89" s="22">
        <f ca="1">IF(RIGHT($A89,3)="000",SUMIF(BC[],MID($A89,1,1)&amp;"*",bc_2015),IF(RIGHT($A89,2)="00",SUMIF(BC[],MID($A89,1,2)&amp;"*",bc_2015),IF(RIGHT($A89,1)="0",SUMIF(BC[],MID($A89,1,3)&amp;"*",bc_2015),SUMIF(BC[],$A89,bc_2015))))</f>
        <v>0</v>
      </c>
      <c r="E89" s="58"/>
    </row>
    <row r="90" spans="1:5" x14ac:dyDescent="0.25">
      <c r="A90" s="59">
        <v>1279</v>
      </c>
      <c r="B90" s="4" t="s">
        <v>308</v>
      </c>
      <c r="C90" s="22">
        <f ca="1">IF(RIGHT($A90,3)="000",SUMIF(BC[],MID($A90,1,1)&amp;"*",bc_2016),IF(RIGHT($A90,2)="00",SUMIF(BC[],MID($A90,1,2)&amp;"*",bc_2016),IF(RIGHT($A90,1)="0",SUMIF(BC[],MID($A90,1,3)&amp;"*",bc_2016),SUMIF(BC[],$A90,bc_2016))))</f>
        <v>0</v>
      </c>
      <c r="D90" s="22">
        <f ca="1">IF(RIGHT($A90,3)="000",SUMIF(BC[],MID($A90,1,1)&amp;"*",bc_2015),IF(RIGHT($A90,2)="00",SUMIF(BC[],MID($A90,1,2)&amp;"*",bc_2015),IF(RIGHT($A90,1)="0",SUMIF(BC[],MID($A90,1,3)&amp;"*",bc_2015),SUMIF(BC[],$A90,bc_2015))))</f>
        <v>0</v>
      </c>
      <c r="E90" s="58"/>
    </row>
    <row r="91" spans="1:5" x14ac:dyDescent="0.25">
      <c r="A91" s="59">
        <v>1280</v>
      </c>
      <c r="B91" s="4" t="s">
        <v>32</v>
      </c>
      <c r="C91" s="22">
        <f ca="1">IF(RIGHT($A91,3)="000",SUMIF(BC[],MID($A91,1,1)&amp;"*",bc_2016),IF(RIGHT($A91,2)="00",SUMIF(BC[],MID($A91,1,2)&amp;"*",bc_2016),IF(RIGHT($A91,1)="0",SUMIF(BC[],MID($A91,1,3)&amp;"*",bc_2016),SUMIF(BC[],$A91,bc_2016))))</f>
        <v>0</v>
      </c>
      <c r="D91" s="22">
        <f ca="1">IF(RIGHT($A91,3)="000",SUMIF(BC[],MID($A91,1,1)&amp;"*",bc_2015),IF(RIGHT($A91,2)="00",SUMIF(BC[],MID($A91,1,2)&amp;"*",bc_2015),IF(RIGHT($A91,1)="0",SUMIF(BC[],MID($A91,1,3)&amp;"*",bc_2015),SUMIF(BC[],$A91,bc_2015))))</f>
        <v>0</v>
      </c>
      <c r="E91" s="58" t="s">
        <v>33</v>
      </c>
    </row>
    <row r="92" spans="1:5" x14ac:dyDescent="0.25">
      <c r="A92" s="59">
        <v>1281</v>
      </c>
      <c r="B92" s="4" t="s">
        <v>309</v>
      </c>
      <c r="C92" s="22">
        <f ca="1">IF(RIGHT($A92,3)="000",SUMIF(BC[],MID($A92,1,1)&amp;"*",bc_2016),IF(RIGHT($A92,2)="00",SUMIF(BC[],MID($A92,1,2)&amp;"*",bc_2016),IF(RIGHT($A92,1)="0",SUMIF(BC[],MID($A92,1,3)&amp;"*",bc_2016),SUMIF(BC[],$A92,bc_2016))))</f>
        <v>0</v>
      </c>
      <c r="D92" s="22">
        <f ca="1">IF(RIGHT($A92,3)="000",SUMIF(BC[],MID($A92,1,1)&amp;"*",bc_2015),IF(RIGHT($A92,2)="00",SUMIF(BC[],MID($A92,1,2)&amp;"*",bc_2015),IF(RIGHT($A92,1)="0",SUMIF(BC[],MID($A92,1,3)&amp;"*",bc_2015),SUMIF(BC[],$A92,bc_2015))))</f>
        <v>0</v>
      </c>
      <c r="E92" s="58"/>
    </row>
    <row r="93" spans="1:5" x14ac:dyDescent="0.25">
      <c r="A93" s="59">
        <v>1282</v>
      </c>
      <c r="B93" s="4" t="s">
        <v>310</v>
      </c>
      <c r="C93" s="22">
        <f ca="1">IF(RIGHT($A93,3)="000",SUMIF(BC[],MID($A93,1,1)&amp;"*",bc_2016),IF(RIGHT($A93,2)="00",SUMIF(BC[],MID($A93,1,2)&amp;"*",bc_2016),IF(RIGHT($A93,1)="0",SUMIF(BC[],MID($A93,1,3)&amp;"*",bc_2016),SUMIF(BC[],$A93,bc_2016))))</f>
        <v>0</v>
      </c>
      <c r="D93" s="22">
        <f ca="1">IF(RIGHT($A93,3)="000",SUMIF(BC[],MID($A93,1,1)&amp;"*",bc_2015),IF(RIGHT($A93,2)="00",SUMIF(BC[],MID($A93,1,2)&amp;"*",bc_2015),IF(RIGHT($A93,1)="0",SUMIF(BC[],MID($A93,1,3)&amp;"*",bc_2015),SUMIF(BC[],$A93,bc_2015))))</f>
        <v>0</v>
      </c>
      <c r="E93" s="58"/>
    </row>
    <row r="94" spans="1:5" x14ac:dyDescent="0.25">
      <c r="A94" s="59">
        <v>1283</v>
      </c>
      <c r="B94" s="4" t="s">
        <v>311</v>
      </c>
      <c r="C94" s="22">
        <f ca="1">IF(RIGHT($A94,3)="000",SUMIF(BC[],MID($A94,1,1)&amp;"*",bc_2016),IF(RIGHT($A94,2)="00",SUMIF(BC[],MID($A94,1,2)&amp;"*",bc_2016),IF(RIGHT($A94,1)="0",SUMIF(BC[],MID($A94,1,3)&amp;"*",bc_2016),SUMIF(BC[],$A94,bc_2016))))</f>
        <v>0</v>
      </c>
      <c r="D94" s="22">
        <f ca="1">IF(RIGHT($A94,3)="000",SUMIF(BC[],MID($A94,1,1)&amp;"*",bc_2015),IF(RIGHT($A94,2)="00",SUMIF(BC[],MID($A94,1,2)&amp;"*",bc_2015),IF(RIGHT($A94,1)="0",SUMIF(BC[],MID($A94,1,3)&amp;"*",bc_2015),SUMIF(BC[],$A94,bc_2015))))</f>
        <v>0</v>
      </c>
      <c r="E94" s="58"/>
    </row>
    <row r="95" spans="1:5" x14ac:dyDescent="0.25">
      <c r="A95" s="59">
        <v>1284</v>
      </c>
      <c r="B95" s="4" t="s">
        <v>312</v>
      </c>
      <c r="C95" s="22">
        <f ca="1">IF(RIGHT($A95,3)="000",SUMIF(BC[],MID($A95,1,1)&amp;"*",bc_2016),IF(RIGHT($A95,2)="00",SUMIF(BC[],MID($A95,1,2)&amp;"*",bc_2016),IF(RIGHT($A95,1)="0",SUMIF(BC[],MID($A95,1,3)&amp;"*",bc_2016),SUMIF(BC[],$A95,bc_2016))))</f>
        <v>0</v>
      </c>
      <c r="D95" s="22">
        <f ca="1">IF(RIGHT($A95,3)="000",SUMIF(BC[],MID($A95,1,1)&amp;"*",bc_2015),IF(RIGHT($A95,2)="00",SUMIF(BC[],MID($A95,1,2)&amp;"*",bc_2015),IF(RIGHT($A95,1)="0",SUMIF(BC[],MID($A95,1,3)&amp;"*",bc_2015),SUMIF(BC[],$A95,bc_2015))))</f>
        <v>0</v>
      </c>
      <c r="E95" s="58"/>
    </row>
    <row r="96" spans="1:5" x14ac:dyDescent="0.25">
      <c r="A96" s="59">
        <v>1289</v>
      </c>
      <c r="B96" s="4" t="s">
        <v>313</v>
      </c>
      <c r="C96" s="22">
        <f ca="1">IF(RIGHT($A96,3)="000",SUMIF(BC[],MID($A96,1,1)&amp;"*",bc_2016),IF(RIGHT($A96,2)="00",SUMIF(BC[],MID($A96,1,2)&amp;"*",bc_2016),IF(RIGHT($A96,1)="0",SUMIF(BC[],MID($A96,1,3)&amp;"*",bc_2016),SUMIF(BC[],$A96,bc_2016))))</f>
        <v>0</v>
      </c>
      <c r="D96" s="22">
        <f ca="1">IF(RIGHT($A96,3)="000",SUMIF(BC[],MID($A96,1,1)&amp;"*",bc_2015),IF(RIGHT($A96,2)="00",SUMIF(BC[],MID($A96,1,2)&amp;"*",bc_2015),IF(RIGHT($A96,1)="0",SUMIF(BC[],MID($A96,1,3)&amp;"*",bc_2015),SUMIF(BC[],$A96,bc_2015))))</f>
        <v>0</v>
      </c>
      <c r="E96" s="58"/>
    </row>
    <row r="97" spans="1:5" x14ac:dyDescent="0.25">
      <c r="A97" s="59">
        <v>1290</v>
      </c>
      <c r="B97" s="4" t="s">
        <v>34</v>
      </c>
      <c r="C97" s="22">
        <f ca="1">IF(RIGHT($A97,3)="000",SUMIF(BC[],MID($A97,1,1)&amp;"*",bc_2016),IF(RIGHT($A97,2)="00",SUMIF(BC[],MID($A97,1,2)&amp;"*",bc_2016),IF(RIGHT($A97,1)="0",SUMIF(BC[],MID($A97,1,3)&amp;"*",bc_2016),SUMIF(BC[],$A97,bc_2016))))</f>
        <v>0</v>
      </c>
      <c r="D97" s="22">
        <f ca="1">IF(RIGHT($A97,3)="000",SUMIF(BC[],MID($A97,1,1)&amp;"*",bc_2015),IF(RIGHT($A97,2)="00",SUMIF(BC[],MID($A97,1,2)&amp;"*",bc_2015),IF(RIGHT($A97,1)="0",SUMIF(BC[],MID($A97,1,3)&amp;"*",bc_2015),SUMIF(BC[],$A97,bc_2015))))</f>
        <v>0</v>
      </c>
      <c r="E97" s="58" t="s">
        <v>14</v>
      </c>
    </row>
    <row r="98" spans="1:5" x14ac:dyDescent="0.25">
      <c r="A98" s="59">
        <v>1291</v>
      </c>
      <c r="B98" s="4" t="s">
        <v>314</v>
      </c>
      <c r="C98" s="22">
        <f ca="1">IF(RIGHT($A98,3)="000",SUMIF(BC[],MID($A98,1,1)&amp;"*",bc_2016),IF(RIGHT($A98,2)="00",SUMIF(BC[],MID($A98,1,2)&amp;"*",bc_2016),IF(RIGHT($A98,1)="0",SUMIF(BC[],MID($A98,1,3)&amp;"*",bc_2016),SUMIF(BC[],$A98,bc_2016))))</f>
        <v>0</v>
      </c>
      <c r="D98" s="22">
        <f ca="1">IF(RIGHT($A98,3)="000",SUMIF(BC[],MID($A98,1,1)&amp;"*",bc_2015),IF(RIGHT($A98,2)="00",SUMIF(BC[],MID($A98,1,2)&amp;"*",bc_2015),IF(RIGHT($A98,1)="0",SUMIF(BC[],MID($A98,1,3)&amp;"*",bc_2015),SUMIF(BC[],$A98,bc_2015))))</f>
        <v>0</v>
      </c>
      <c r="E98" s="58"/>
    </row>
    <row r="99" spans="1:5" x14ac:dyDescent="0.25">
      <c r="A99" s="59">
        <v>1292</v>
      </c>
      <c r="B99" s="4" t="s">
        <v>315</v>
      </c>
      <c r="C99" s="22">
        <f ca="1">IF(RIGHT($A99,3)="000",SUMIF(BC[],MID($A99,1,1)&amp;"*",bc_2016),IF(RIGHT($A99,2)="00",SUMIF(BC[],MID($A99,1,2)&amp;"*",bc_2016),IF(RIGHT($A99,1)="0",SUMIF(BC[],MID($A99,1,3)&amp;"*",bc_2016),SUMIF(BC[],$A99,bc_2016))))</f>
        <v>0</v>
      </c>
      <c r="D99" s="22">
        <f ca="1">IF(RIGHT($A99,3)="000",SUMIF(BC[],MID($A99,1,1)&amp;"*",bc_2015),IF(RIGHT($A99,2)="00",SUMIF(BC[],MID($A99,1,2)&amp;"*",bc_2015),IF(RIGHT($A99,1)="0",SUMIF(BC[],MID($A99,1,3)&amp;"*",bc_2015),SUMIF(BC[],$A99,bc_2015))))</f>
        <v>0</v>
      </c>
      <c r="E99" s="58"/>
    </row>
    <row r="100" spans="1:5" x14ac:dyDescent="0.25">
      <c r="A100" s="59">
        <v>1293</v>
      </c>
      <c r="B100" s="4" t="s">
        <v>316</v>
      </c>
      <c r="C100" s="22">
        <f ca="1">IF(RIGHT($A100,3)="000",SUMIF(BC[],MID($A100,1,1)&amp;"*",bc_2016),IF(RIGHT($A100,2)="00",SUMIF(BC[],MID($A100,1,2)&amp;"*",bc_2016),IF(RIGHT($A100,1)="0",SUMIF(BC[],MID($A100,1,3)&amp;"*",bc_2016),SUMIF(BC[],$A100,bc_2016))))</f>
        <v>0</v>
      </c>
      <c r="D100" s="22">
        <f ca="1">IF(RIGHT($A100,3)="000",SUMIF(BC[],MID($A100,1,1)&amp;"*",bc_2015),IF(RIGHT($A100,2)="00",SUMIF(BC[],MID($A100,1,2)&amp;"*",bc_2015),IF(RIGHT($A100,1)="0",SUMIF(BC[],MID($A100,1,3)&amp;"*",bc_2015),SUMIF(BC[],$A100,bc_2015))))</f>
        <v>0</v>
      </c>
      <c r="E100" s="58"/>
    </row>
    <row r="101" spans="1:5" s="55" customFormat="1" x14ac:dyDescent="0.25">
      <c r="A101" s="56">
        <v>2000</v>
      </c>
      <c r="B101" s="3" t="s">
        <v>35</v>
      </c>
      <c r="C101" s="22">
        <f ca="1">-IF(RIGHT($A101,3)="000",SUMIF(BC[],MID($A101,1,1)&amp;"*",bc_2016),IF(RIGHT($A101,2)="00",SUMIF(BC[],MID($A101,1,2)&amp;"*",bc_2016),IF(RIGHT($A101,1)="0",SUMIF(BC[],MID($A101,1,3)&amp;"*",bc_2016),SUMIF(BC[],$A101,bc_2016))))</f>
        <v>1165867340.8299999</v>
      </c>
      <c r="D101" s="22">
        <f ca="1">-IF(RIGHT($A101,3)="000",SUMIF(BC[],MID($A101,1,1)&amp;"*",bc_2015),IF(RIGHT($A101,2)="00",SUMIF(BC[],MID($A101,1,2)&amp;"*",bc_2015),IF(RIGHT($A101,1)="0",SUMIF(BC[],MID($A101,1,3)&amp;"*",bc_2015),SUMIF(BC[],$A101,bc_2015))))</f>
        <v>998929305.26999998</v>
      </c>
      <c r="E101" s="61"/>
    </row>
    <row r="102" spans="1:5" x14ac:dyDescent="0.25">
      <c r="A102" s="56">
        <v>2100</v>
      </c>
      <c r="B102" s="3" t="s">
        <v>36</v>
      </c>
      <c r="C102" s="22">
        <f ca="1">-IF(RIGHT($A102,3)="000",SUMIF(BC[],MID($A102,1,1)&amp;"*",bc_2016),IF(RIGHT($A102,2)="00",SUMIF(BC[],MID($A102,1,2)&amp;"*",bc_2016),IF(RIGHT($A102,1)="0",SUMIF(BC[],MID($A102,1,3)&amp;"*",bc_2016),SUMIF(BC[],$A102,bc_2016))))</f>
        <v>447431322.17000002</v>
      </c>
      <c r="D102" s="22">
        <f ca="1">-IF(RIGHT($A102,3)="000",SUMIF(BC[],MID($A102,1,1)&amp;"*",bc_2015),IF(RIGHT($A102,2)="00",SUMIF(BC[],MID($A102,1,2)&amp;"*",bc_2015),IF(RIGHT($A102,1)="0",SUMIF(BC[],MID($A102,1,3)&amp;"*",bc_2015),SUMIF(BC[],$A102,bc_2015))))</f>
        <v>398373864.39999998</v>
      </c>
      <c r="E102" s="58"/>
    </row>
    <row r="103" spans="1:5" x14ac:dyDescent="0.25">
      <c r="A103" s="59">
        <v>2110</v>
      </c>
      <c r="B103" s="4" t="s">
        <v>37</v>
      </c>
      <c r="C103" s="22">
        <f ca="1">-IF(RIGHT($A103,3)="000",SUMIF(BC[],MID($A103,1,1)&amp;"*",bc_2016),IF(RIGHT($A103,2)="00",SUMIF(BC[],MID($A103,1,2)&amp;"*",bc_2016),IF(RIGHT($A103,1)="0",SUMIF(BC[],MID($A103,1,3)&amp;"*",bc_2016),SUMIF(BC[],$A103,bc_2016))))</f>
        <v>447401815.49000001</v>
      </c>
      <c r="D103" s="22">
        <f ca="1">-IF(RIGHT($A103,3)="000",SUMIF(BC[],MID($A103,1,1)&amp;"*",bc_2015),IF(RIGHT($A103,2)="00",SUMIF(BC[],MID($A103,1,2)&amp;"*",bc_2015),IF(RIGHT($A103,1)="0",SUMIF(BC[],MID($A103,1,3)&amp;"*",bc_2015),SUMIF(BC[],$A103,bc_2015))))</f>
        <v>398353319.62</v>
      </c>
      <c r="E103" s="58" t="s">
        <v>38</v>
      </c>
    </row>
    <row r="104" spans="1:5" x14ac:dyDescent="0.25">
      <c r="A104" s="59">
        <v>2111</v>
      </c>
      <c r="B104" s="4" t="s">
        <v>317</v>
      </c>
      <c r="C104" s="22">
        <f ca="1">-IF(RIGHT($A104,3)="000",SUMIF(BC[],MID($A104,1,1)&amp;"*",bc_2016),IF(RIGHT($A104,2)="00",SUMIF(BC[],MID($A104,1,2)&amp;"*",bc_2016),IF(RIGHT($A104,1)="0",SUMIF(BC[],MID($A104,1,3)&amp;"*",bc_2016),SUMIF(BC[],$A104,bc_2016))))</f>
        <v>3187220.31</v>
      </c>
      <c r="D104" s="22">
        <f ca="1">-IF(RIGHT($A104,3)="000",SUMIF(BC[],MID($A104,1,1)&amp;"*",bc_2015),IF(RIGHT($A104,2)="00",SUMIF(BC[],MID($A104,1,2)&amp;"*",bc_2015),IF(RIGHT($A104,1)="0",SUMIF(BC[],MID($A104,1,3)&amp;"*",bc_2015),SUMIF(BC[],$A104,bc_2015))))</f>
        <v>2159651.7000000002</v>
      </c>
      <c r="E104" s="58"/>
    </row>
    <row r="105" spans="1:5" x14ac:dyDescent="0.25">
      <c r="A105" s="59">
        <v>2112</v>
      </c>
      <c r="B105" s="4" t="s">
        <v>318</v>
      </c>
      <c r="C105" s="22">
        <f ca="1">-IF(RIGHT($A105,3)="000",SUMIF(BC[],MID($A105,1,1)&amp;"*",bc_2016),IF(RIGHT($A105,2)="00",SUMIF(BC[],MID($A105,1,2)&amp;"*",bc_2016),IF(RIGHT($A105,1)="0",SUMIF(BC[],MID($A105,1,3)&amp;"*",bc_2016),SUMIF(BC[],$A105,bc_2016))))</f>
        <v>11078610.289999999</v>
      </c>
      <c r="D105" s="22">
        <f ca="1">-IF(RIGHT($A105,3)="000",SUMIF(BC[],MID($A105,1,1)&amp;"*",bc_2015),IF(RIGHT($A105,2)="00",SUMIF(BC[],MID($A105,1,2)&amp;"*",bc_2015),IF(RIGHT($A105,1)="0",SUMIF(BC[],MID($A105,1,3)&amp;"*",bc_2015),SUMIF(BC[],$A105,bc_2015))))</f>
        <v>12147316.66</v>
      </c>
      <c r="E105" s="58"/>
    </row>
    <row r="106" spans="1:5" x14ac:dyDescent="0.25">
      <c r="A106" s="59">
        <v>2113</v>
      </c>
      <c r="B106" s="4" t="s">
        <v>319</v>
      </c>
      <c r="C106" s="22">
        <f ca="1">-IF(RIGHT($A106,3)="000",SUMIF(BC[],MID($A106,1,1)&amp;"*",bc_2016),IF(RIGHT($A106,2)="00",SUMIF(BC[],MID($A106,1,2)&amp;"*",bc_2016),IF(RIGHT($A106,1)="0",SUMIF(BC[],MID($A106,1,3)&amp;"*",bc_2016),SUMIF(BC[],$A106,bc_2016))))</f>
        <v>374620.83</v>
      </c>
      <c r="D106" s="22">
        <f ca="1">-IF(RIGHT($A106,3)="000",SUMIF(BC[],MID($A106,1,1)&amp;"*",bc_2015),IF(RIGHT($A106,2)="00",SUMIF(BC[],MID($A106,1,2)&amp;"*",bc_2015),IF(RIGHT($A106,1)="0",SUMIF(BC[],MID($A106,1,3)&amp;"*",bc_2015),SUMIF(BC[],$A106,bc_2015))))</f>
        <v>1571769.1</v>
      </c>
      <c r="E106" s="58"/>
    </row>
    <row r="107" spans="1:5" x14ac:dyDescent="0.25">
      <c r="A107" s="59">
        <v>2114</v>
      </c>
      <c r="B107" s="4" t="s">
        <v>320</v>
      </c>
      <c r="C107" s="22">
        <f ca="1">-IF(RIGHT($A107,3)="000",SUMIF(BC[],MID($A107,1,1)&amp;"*",bc_2016),IF(RIGHT($A107,2)="00",SUMIF(BC[],MID($A107,1,2)&amp;"*",bc_2016),IF(RIGHT($A107,1)="0",SUMIF(BC[],MID($A107,1,3)&amp;"*",bc_2016),SUMIF(BC[],$A107,bc_2016))))</f>
        <v>0</v>
      </c>
      <c r="D107" s="22">
        <f ca="1">-IF(RIGHT($A107,3)="000",SUMIF(BC[],MID($A107,1,1)&amp;"*",bc_2015),IF(RIGHT($A107,2)="00",SUMIF(BC[],MID($A107,1,2)&amp;"*",bc_2015),IF(RIGHT($A107,1)="0",SUMIF(BC[],MID($A107,1,3)&amp;"*",bc_2015),SUMIF(BC[],$A107,bc_2015))))</f>
        <v>0</v>
      </c>
      <c r="E107" s="58"/>
    </row>
    <row r="108" spans="1:5" x14ac:dyDescent="0.25">
      <c r="A108" s="59">
        <v>2115</v>
      </c>
      <c r="B108" s="4" t="s">
        <v>321</v>
      </c>
      <c r="C108" s="22">
        <f ca="1">-IF(RIGHT($A108,3)="000",SUMIF(BC[],MID($A108,1,1)&amp;"*",bc_2016),IF(RIGHT($A108,2)="00",SUMIF(BC[],MID($A108,1,2)&amp;"*",bc_2016),IF(RIGHT($A108,1)="0",SUMIF(BC[],MID($A108,1,3)&amp;"*",bc_2016),SUMIF(BC[],$A108,bc_2016))))</f>
        <v>0</v>
      </c>
      <c r="D108" s="22">
        <f ca="1">-IF(RIGHT($A108,3)="000",SUMIF(BC[],MID($A108,1,1)&amp;"*",bc_2015),IF(RIGHT($A108,2)="00",SUMIF(BC[],MID($A108,1,2)&amp;"*",bc_2015),IF(RIGHT($A108,1)="0",SUMIF(BC[],MID($A108,1,3)&amp;"*",bc_2015),SUMIF(BC[],$A108,bc_2015))))</f>
        <v>0</v>
      </c>
      <c r="E108" s="58"/>
    </row>
    <row r="109" spans="1:5" x14ac:dyDescent="0.25">
      <c r="A109" s="59">
        <v>2116</v>
      </c>
      <c r="B109" s="4" t="s">
        <v>322</v>
      </c>
      <c r="C109" s="22">
        <f ca="1">-IF(RIGHT($A109,3)="000",SUMIF(BC[],MID($A109,1,1)&amp;"*",bc_2016),IF(RIGHT($A109,2)="00",SUMIF(BC[],MID($A109,1,2)&amp;"*",bc_2016),IF(RIGHT($A109,1)="0",SUMIF(BC[],MID($A109,1,3)&amp;"*",bc_2016),SUMIF(BC[],$A109,bc_2016))))</f>
        <v>0</v>
      </c>
      <c r="D109" s="22">
        <f ca="1">-IF(RIGHT($A109,3)="000",SUMIF(BC[],MID($A109,1,1)&amp;"*",bc_2015),IF(RIGHT($A109,2)="00",SUMIF(BC[],MID($A109,1,2)&amp;"*",bc_2015),IF(RIGHT($A109,1)="0",SUMIF(BC[],MID($A109,1,3)&amp;"*",bc_2015),SUMIF(BC[],$A109,bc_2015))))</f>
        <v>0</v>
      </c>
      <c r="E109" s="58"/>
    </row>
    <row r="110" spans="1:5" x14ac:dyDescent="0.25">
      <c r="A110" s="59">
        <v>2117</v>
      </c>
      <c r="B110" s="4" t="s">
        <v>323</v>
      </c>
      <c r="C110" s="22">
        <f ca="1">-IF(RIGHT($A110,3)="000",SUMIF(BC[],MID($A110,1,1)&amp;"*",bc_2016),IF(RIGHT($A110,2)="00",SUMIF(BC[],MID($A110,1,2)&amp;"*",bc_2016),IF(RIGHT($A110,1)="0",SUMIF(BC[],MID($A110,1,3)&amp;"*",bc_2016),SUMIF(BC[],$A110,bc_2016))))</f>
        <v>56119321.219999999</v>
      </c>
      <c r="D110" s="22">
        <f ca="1">-IF(RIGHT($A110,3)="000",SUMIF(BC[],MID($A110,1,1)&amp;"*",bc_2015),IF(RIGHT($A110,2)="00",SUMIF(BC[],MID($A110,1,2)&amp;"*",bc_2015),IF(RIGHT($A110,1)="0",SUMIF(BC[],MID($A110,1,3)&amp;"*",bc_2015),SUMIF(BC[],$A110,bc_2015))))</f>
        <v>54076516.459999993</v>
      </c>
      <c r="E110" s="58"/>
    </row>
    <row r="111" spans="1:5" x14ac:dyDescent="0.25">
      <c r="A111" s="59">
        <v>2118</v>
      </c>
      <c r="B111" s="4" t="s">
        <v>324</v>
      </c>
      <c r="C111" s="22">
        <f ca="1">-IF(RIGHT($A111,3)="000",SUMIF(BC[],MID($A111,1,1)&amp;"*",bc_2016),IF(RIGHT($A111,2)="00",SUMIF(BC[],MID($A111,1,2)&amp;"*",bc_2016),IF(RIGHT($A111,1)="0",SUMIF(BC[],MID($A111,1,3)&amp;"*",bc_2016),SUMIF(BC[],$A111,bc_2016))))</f>
        <v>0</v>
      </c>
      <c r="D111" s="22">
        <f ca="1">-IF(RIGHT($A111,3)="000",SUMIF(BC[],MID($A111,1,1)&amp;"*",bc_2015),IF(RIGHT($A111,2)="00",SUMIF(BC[],MID($A111,1,2)&amp;"*",bc_2015),IF(RIGHT($A111,1)="0",SUMIF(BC[],MID($A111,1,3)&amp;"*",bc_2015),SUMIF(BC[],$A111,bc_2015))))</f>
        <v>0</v>
      </c>
      <c r="E111" s="58"/>
    </row>
    <row r="112" spans="1:5" x14ac:dyDescent="0.25">
      <c r="A112" s="59">
        <v>2119</v>
      </c>
      <c r="B112" s="4" t="s">
        <v>325</v>
      </c>
      <c r="C112" s="22">
        <f ca="1">-IF(RIGHT($A112,3)="000",SUMIF(BC[],MID($A112,1,1)&amp;"*",bc_2016),IF(RIGHT($A112,2)="00",SUMIF(BC[],MID($A112,1,2)&amp;"*",bc_2016),IF(RIGHT($A112,1)="0",SUMIF(BC[],MID($A112,1,3)&amp;"*",bc_2016),SUMIF(BC[],$A112,bc_2016))))</f>
        <v>376642042.84000003</v>
      </c>
      <c r="D112" s="22">
        <f ca="1">-IF(RIGHT($A112,3)="000",SUMIF(BC[],MID($A112,1,1)&amp;"*",bc_2015),IF(RIGHT($A112,2)="00",SUMIF(BC[],MID($A112,1,2)&amp;"*",bc_2015),IF(RIGHT($A112,1)="0",SUMIF(BC[],MID($A112,1,3)&amp;"*",bc_2015),SUMIF(BC[],$A112,bc_2015))))</f>
        <v>328398065.70000005</v>
      </c>
      <c r="E112" s="58"/>
    </row>
    <row r="113" spans="1:5" x14ac:dyDescent="0.25">
      <c r="A113" s="59">
        <v>2120</v>
      </c>
      <c r="B113" s="4" t="s">
        <v>39</v>
      </c>
      <c r="C113" s="22">
        <f ca="1">-IF(RIGHT($A113,3)="000",SUMIF(BC[],MID($A113,1,1)&amp;"*",bc_2016),IF(RIGHT($A113,2)="00",SUMIF(BC[],MID($A113,1,2)&amp;"*",bc_2016),IF(RIGHT($A113,1)="0",SUMIF(BC[],MID($A113,1,3)&amp;"*",bc_2016),SUMIF(BC[],$A113,bc_2016))))</f>
        <v>0</v>
      </c>
      <c r="D113" s="22">
        <f ca="1">-IF(RIGHT($A113,3)="000",SUMIF(BC[],MID($A113,1,1)&amp;"*",bc_2015),IF(RIGHT($A113,2)="00",SUMIF(BC[],MID($A113,1,2)&amp;"*",bc_2015),IF(RIGHT($A113,1)="0",SUMIF(BC[],MID($A113,1,3)&amp;"*",bc_2015),SUMIF(BC[],$A113,bc_2015))))</f>
        <v>0</v>
      </c>
      <c r="E113" s="58" t="s">
        <v>38</v>
      </c>
    </row>
    <row r="114" spans="1:5" x14ac:dyDescent="0.25">
      <c r="A114" s="59">
        <v>2121</v>
      </c>
      <c r="B114" s="4" t="s">
        <v>326</v>
      </c>
      <c r="C114" s="22">
        <f ca="1">-IF(RIGHT($A114,3)="000",SUMIF(BC[],MID($A114,1,1)&amp;"*",bc_2016),IF(RIGHT($A114,2)="00",SUMIF(BC[],MID($A114,1,2)&amp;"*",bc_2016),IF(RIGHT($A114,1)="0",SUMIF(BC[],MID($A114,1,3)&amp;"*",bc_2016),SUMIF(BC[],$A114,bc_2016))))</f>
        <v>0</v>
      </c>
      <c r="D114" s="22">
        <f ca="1">-IF(RIGHT($A114,3)="000",SUMIF(BC[],MID($A114,1,1)&amp;"*",bc_2015),IF(RIGHT($A114,2)="00",SUMIF(BC[],MID($A114,1,2)&amp;"*",bc_2015),IF(RIGHT($A114,1)="0",SUMIF(BC[],MID($A114,1,3)&amp;"*",bc_2015),SUMIF(BC[],$A114,bc_2015))))</f>
        <v>0</v>
      </c>
      <c r="E114" s="58"/>
    </row>
    <row r="115" spans="1:5" x14ac:dyDescent="0.25">
      <c r="A115" s="59">
        <v>2122</v>
      </c>
      <c r="B115" s="4" t="s">
        <v>327</v>
      </c>
      <c r="C115" s="22">
        <f ca="1">-IF(RIGHT($A115,3)="000",SUMIF(BC[],MID($A115,1,1)&amp;"*",bc_2016),IF(RIGHT($A115,2)="00",SUMIF(BC[],MID($A115,1,2)&amp;"*",bc_2016),IF(RIGHT($A115,1)="0",SUMIF(BC[],MID($A115,1,3)&amp;"*",bc_2016),SUMIF(BC[],$A115,bc_2016))))</f>
        <v>0</v>
      </c>
      <c r="D115" s="22">
        <f ca="1">-IF(RIGHT($A115,3)="000",SUMIF(BC[],MID($A115,1,1)&amp;"*",bc_2015),IF(RIGHT($A115,2)="00",SUMIF(BC[],MID($A115,1,2)&amp;"*",bc_2015),IF(RIGHT($A115,1)="0",SUMIF(BC[],MID($A115,1,3)&amp;"*",bc_2015),SUMIF(BC[],$A115,bc_2015))))</f>
        <v>0</v>
      </c>
      <c r="E115" s="58"/>
    </row>
    <row r="116" spans="1:5" x14ac:dyDescent="0.25">
      <c r="A116" s="59">
        <v>2129</v>
      </c>
      <c r="B116" s="4" t="s">
        <v>328</v>
      </c>
      <c r="C116" s="22">
        <f ca="1">-IF(RIGHT($A116,3)="000",SUMIF(BC[],MID($A116,1,1)&amp;"*",bc_2016),IF(RIGHT($A116,2)="00",SUMIF(BC[],MID($A116,1,2)&amp;"*",bc_2016),IF(RIGHT($A116,1)="0",SUMIF(BC[],MID($A116,1,3)&amp;"*",bc_2016),SUMIF(BC[],$A116,bc_2016))))</f>
        <v>0</v>
      </c>
      <c r="D116" s="22">
        <f ca="1">-IF(RIGHT($A116,3)="000",SUMIF(BC[],MID($A116,1,1)&amp;"*",bc_2015),IF(RIGHT($A116,2)="00",SUMIF(BC[],MID($A116,1,2)&amp;"*",bc_2015),IF(RIGHT($A116,1)="0",SUMIF(BC[],MID($A116,1,3)&amp;"*",bc_2015),SUMIF(BC[],$A116,bc_2015))))</f>
        <v>0</v>
      </c>
      <c r="E116" s="58"/>
    </row>
    <row r="117" spans="1:5" x14ac:dyDescent="0.25">
      <c r="A117" s="59">
        <v>2130</v>
      </c>
      <c r="B117" s="4" t="s">
        <v>40</v>
      </c>
      <c r="C117" s="22">
        <f ca="1">-IF(RIGHT($A117,3)="000",SUMIF(BC[],MID($A117,1,1)&amp;"*",bc_2016),IF(RIGHT($A117,2)="00",SUMIF(BC[],MID($A117,1,2)&amp;"*",bc_2016),IF(RIGHT($A117,1)="0",SUMIF(BC[],MID($A117,1,3)&amp;"*",bc_2016),SUMIF(BC[],$A117,bc_2016))))</f>
        <v>0</v>
      </c>
      <c r="D117" s="22">
        <f ca="1">-IF(RIGHT($A117,3)="000",SUMIF(BC[],MID($A117,1,1)&amp;"*",bc_2015),IF(RIGHT($A117,2)="00",SUMIF(BC[],MID($A117,1,2)&amp;"*",bc_2015),IF(RIGHT($A117,1)="0",SUMIF(BC[],MID($A117,1,3)&amp;"*",bc_2015),SUMIF(BC[],$A117,bc_2015))))</f>
        <v>0</v>
      </c>
      <c r="E117" s="58" t="s">
        <v>52</v>
      </c>
    </row>
    <row r="118" spans="1:5" x14ac:dyDescent="0.25">
      <c r="A118" s="59">
        <v>2131</v>
      </c>
      <c r="B118" s="4" t="s">
        <v>329</v>
      </c>
      <c r="C118" s="22">
        <f ca="1">-IF(RIGHT($A118,3)="000",SUMIF(BC[],MID($A118,1,1)&amp;"*",bc_2016),IF(RIGHT($A118,2)="00",SUMIF(BC[],MID($A118,1,2)&amp;"*",bc_2016),IF(RIGHT($A118,1)="0",SUMIF(BC[],MID($A118,1,3)&amp;"*",bc_2016),SUMIF(BC[],$A118,bc_2016))))</f>
        <v>0</v>
      </c>
      <c r="D118" s="22">
        <f ca="1">-IF(RIGHT($A118,3)="000",SUMIF(BC[],MID($A118,1,1)&amp;"*",bc_2015),IF(RIGHT($A118,2)="00",SUMIF(BC[],MID($A118,1,2)&amp;"*",bc_2015),IF(RIGHT($A118,1)="0",SUMIF(BC[],MID($A118,1,3)&amp;"*",bc_2015),SUMIF(BC[],$A118,bc_2015))))</f>
        <v>0</v>
      </c>
      <c r="E118" s="58"/>
    </row>
    <row r="119" spans="1:5" x14ac:dyDescent="0.25">
      <c r="A119" s="59">
        <v>2132</v>
      </c>
      <c r="B119" s="4" t="s">
        <v>330</v>
      </c>
      <c r="C119" s="22">
        <f ca="1">-IF(RIGHT($A119,3)="000",SUMIF(BC[],MID($A119,1,1)&amp;"*",bc_2016),IF(RIGHT($A119,2)="00",SUMIF(BC[],MID($A119,1,2)&amp;"*",bc_2016),IF(RIGHT($A119,1)="0",SUMIF(BC[],MID($A119,1,3)&amp;"*",bc_2016),SUMIF(BC[],$A119,bc_2016))))</f>
        <v>0</v>
      </c>
      <c r="D119" s="22">
        <f ca="1">-IF(RIGHT($A119,3)="000",SUMIF(BC[],MID($A119,1,1)&amp;"*",bc_2015),IF(RIGHT($A119,2)="00",SUMIF(BC[],MID($A119,1,2)&amp;"*",bc_2015),IF(RIGHT($A119,1)="0",SUMIF(BC[],MID($A119,1,3)&amp;"*",bc_2015),SUMIF(BC[],$A119,bc_2015))))</f>
        <v>0</v>
      </c>
      <c r="E119" s="58"/>
    </row>
    <row r="120" spans="1:5" x14ac:dyDescent="0.25">
      <c r="A120" s="59">
        <v>2133</v>
      </c>
      <c r="B120" s="4" t="s">
        <v>331</v>
      </c>
      <c r="C120" s="22">
        <f ca="1">-IF(RIGHT($A120,3)="000",SUMIF(BC[],MID($A120,1,1)&amp;"*",bc_2016),IF(RIGHT($A120,2)="00",SUMIF(BC[],MID($A120,1,2)&amp;"*",bc_2016),IF(RIGHT($A120,1)="0",SUMIF(BC[],MID($A120,1,3)&amp;"*",bc_2016),SUMIF(BC[],$A120,bc_2016))))</f>
        <v>0</v>
      </c>
      <c r="D120" s="22">
        <f ca="1">-IF(RIGHT($A120,3)="000",SUMIF(BC[],MID($A120,1,1)&amp;"*",bc_2015),IF(RIGHT($A120,2)="00",SUMIF(BC[],MID($A120,1,2)&amp;"*",bc_2015),IF(RIGHT($A120,1)="0",SUMIF(BC[],MID($A120,1,3)&amp;"*",bc_2015),SUMIF(BC[],$A120,bc_2015))))</f>
        <v>0</v>
      </c>
      <c r="E120" s="58"/>
    </row>
    <row r="121" spans="1:5" x14ac:dyDescent="0.25">
      <c r="A121" s="59">
        <v>2140</v>
      </c>
      <c r="B121" s="4" t="s">
        <v>41</v>
      </c>
      <c r="C121" s="22">
        <f ca="1">-IF(RIGHT($A121,3)="000",SUMIF(BC[],MID($A121,1,1)&amp;"*",bc_2016),IF(RIGHT($A121,2)="00",SUMIF(BC[],MID($A121,1,2)&amp;"*",bc_2016),IF(RIGHT($A121,1)="0",SUMIF(BC[],MID($A121,1,3)&amp;"*",bc_2016),SUMIF(BC[],$A121,bc_2016))))</f>
        <v>0</v>
      </c>
      <c r="D121" s="22">
        <f ca="1">-IF(RIGHT($A121,3)="000",SUMIF(BC[],MID($A121,1,1)&amp;"*",bc_2015),IF(RIGHT($A121,2)="00",SUMIF(BC[],MID($A121,1,2)&amp;"*",bc_2015),IF(RIGHT($A121,1)="0",SUMIF(BC[],MID($A121,1,3)&amp;"*",bc_2015),SUMIF(BC[],$A121,bc_2015))))</f>
        <v>0</v>
      </c>
      <c r="E121" s="58"/>
    </row>
    <row r="122" spans="1:5" x14ac:dyDescent="0.25">
      <c r="A122" s="59">
        <v>2141</v>
      </c>
      <c r="B122" s="4" t="s">
        <v>332</v>
      </c>
      <c r="C122" s="22">
        <f ca="1">-IF(RIGHT($A122,3)="000",SUMIF(BC[],MID($A122,1,1)&amp;"*",bc_2016),IF(RIGHT($A122,2)="00",SUMIF(BC[],MID($A122,1,2)&amp;"*",bc_2016),IF(RIGHT($A122,1)="0",SUMIF(BC[],MID($A122,1,3)&amp;"*",bc_2016),SUMIF(BC[],$A122,bc_2016))))</f>
        <v>0</v>
      </c>
      <c r="D122" s="22">
        <f ca="1">-IF(RIGHT($A122,3)="000",SUMIF(BC[],MID($A122,1,1)&amp;"*",bc_2015),IF(RIGHT($A122,2)="00",SUMIF(BC[],MID($A122,1,2)&amp;"*",bc_2015),IF(RIGHT($A122,1)="0",SUMIF(BC[],MID($A122,1,3)&amp;"*",bc_2015),SUMIF(BC[],$A122,bc_2015))))</f>
        <v>0</v>
      </c>
      <c r="E122" s="58"/>
    </row>
    <row r="123" spans="1:5" x14ac:dyDescent="0.25">
      <c r="A123" s="59">
        <v>2142</v>
      </c>
      <c r="B123" s="4" t="s">
        <v>333</v>
      </c>
      <c r="C123" s="22">
        <f ca="1">-IF(RIGHT($A123,3)="000",SUMIF(BC[],MID($A123,1,1)&amp;"*",bc_2016),IF(RIGHT($A123,2)="00",SUMIF(BC[],MID($A123,1,2)&amp;"*",bc_2016),IF(RIGHT($A123,1)="0",SUMIF(BC[],MID($A123,1,3)&amp;"*",bc_2016),SUMIF(BC[],$A123,bc_2016))))</f>
        <v>0</v>
      </c>
      <c r="D123" s="22">
        <f ca="1">-IF(RIGHT($A123,3)="000",SUMIF(BC[],MID($A123,1,1)&amp;"*",bc_2015),IF(RIGHT($A123,2)="00",SUMIF(BC[],MID($A123,1,2)&amp;"*",bc_2015),IF(RIGHT($A123,1)="0",SUMIF(BC[],MID($A123,1,3)&amp;"*",bc_2015),SUMIF(BC[],$A123,bc_2015))))</f>
        <v>0</v>
      </c>
      <c r="E123" s="58"/>
    </row>
    <row r="124" spans="1:5" x14ac:dyDescent="0.25">
      <c r="A124" s="59">
        <v>2150</v>
      </c>
      <c r="B124" s="4" t="s">
        <v>42</v>
      </c>
      <c r="C124" s="22">
        <f ca="1">-IF(RIGHT($A124,3)="000",SUMIF(BC[],MID($A124,1,1)&amp;"*",bc_2016),IF(RIGHT($A124,2)="00",SUMIF(BC[],MID($A124,1,2)&amp;"*",bc_2016),IF(RIGHT($A124,1)="0",SUMIF(BC[],MID($A124,1,3)&amp;"*",bc_2016),SUMIF(BC[],$A124,bc_2016))))</f>
        <v>0</v>
      </c>
      <c r="D124" s="22">
        <f ca="1">-IF(RIGHT($A124,3)="000",SUMIF(BC[],MID($A124,1,1)&amp;"*",bc_2015),IF(RIGHT($A124,2)="00",SUMIF(BC[],MID($A124,1,2)&amp;"*",bc_2015),IF(RIGHT($A124,1)="0",SUMIF(BC[],MID($A124,1,3)&amp;"*",bc_2015),SUMIF(BC[],$A124,bc_2015))))</f>
        <v>0</v>
      </c>
      <c r="E124" s="58"/>
    </row>
    <row r="125" spans="1:5" x14ac:dyDescent="0.25">
      <c r="A125" s="59">
        <v>2151</v>
      </c>
      <c r="B125" s="4" t="s">
        <v>334</v>
      </c>
      <c r="C125" s="22">
        <f ca="1">-IF(RIGHT($A125,3)="000",SUMIF(BC[],MID($A125,1,1)&amp;"*",bc_2016),IF(RIGHT($A125,2)="00",SUMIF(BC[],MID($A125,1,2)&amp;"*",bc_2016),IF(RIGHT($A125,1)="0",SUMIF(BC[],MID($A125,1,3)&amp;"*",bc_2016),SUMIF(BC[],$A125,bc_2016))))</f>
        <v>0</v>
      </c>
      <c r="D125" s="22">
        <f ca="1">-IF(RIGHT($A125,3)="000",SUMIF(BC[],MID($A125,1,1)&amp;"*",bc_2015),IF(RIGHT($A125,2)="00",SUMIF(BC[],MID($A125,1,2)&amp;"*",bc_2015),IF(RIGHT($A125,1)="0",SUMIF(BC[],MID($A125,1,3)&amp;"*",bc_2015),SUMIF(BC[],$A125,bc_2015))))</f>
        <v>0</v>
      </c>
      <c r="E125" s="58"/>
    </row>
    <row r="126" spans="1:5" x14ac:dyDescent="0.25">
      <c r="A126" s="59">
        <v>2152</v>
      </c>
      <c r="B126" s="4" t="s">
        <v>335</v>
      </c>
      <c r="C126" s="22">
        <f ca="1">-IF(RIGHT($A126,3)="000",SUMIF(BC[],MID($A126,1,1)&amp;"*",bc_2016),IF(RIGHT($A126,2)="00",SUMIF(BC[],MID($A126,1,2)&amp;"*",bc_2016),IF(RIGHT($A126,1)="0",SUMIF(BC[],MID($A126,1,3)&amp;"*",bc_2016),SUMIF(BC[],$A126,bc_2016))))</f>
        <v>0</v>
      </c>
      <c r="D126" s="22">
        <f ca="1">-IF(RIGHT($A126,3)="000",SUMIF(BC[],MID($A126,1,1)&amp;"*",bc_2015),IF(RIGHT($A126,2)="00",SUMIF(BC[],MID($A126,1,2)&amp;"*",bc_2015),IF(RIGHT($A126,1)="0",SUMIF(BC[],MID($A126,1,3)&amp;"*",bc_2015),SUMIF(BC[],$A126,bc_2015))))</f>
        <v>0</v>
      </c>
      <c r="E126" s="58"/>
    </row>
    <row r="127" spans="1:5" x14ac:dyDescent="0.25">
      <c r="A127" s="59">
        <v>2159</v>
      </c>
      <c r="B127" s="4" t="s">
        <v>336</v>
      </c>
      <c r="C127" s="22">
        <f ca="1">-IF(RIGHT($A127,3)="000",SUMIF(BC[],MID($A127,1,1)&amp;"*",bc_2016),IF(RIGHT($A127,2)="00",SUMIF(BC[],MID($A127,1,2)&amp;"*",bc_2016),IF(RIGHT($A127,1)="0",SUMIF(BC[],MID($A127,1,3)&amp;"*",bc_2016),SUMIF(BC[],$A127,bc_2016))))</f>
        <v>0</v>
      </c>
      <c r="D127" s="22">
        <f ca="1">-IF(RIGHT($A127,3)="000",SUMIF(BC[],MID($A127,1,1)&amp;"*",bc_2015),IF(RIGHT($A127,2)="00",SUMIF(BC[],MID($A127,1,2)&amp;"*",bc_2015),IF(RIGHT($A127,1)="0",SUMIF(BC[],MID($A127,1,3)&amp;"*",bc_2015),SUMIF(BC[],$A127,bc_2015))))</f>
        <v>0</v>
      </c>
      <c r="E127" s="58" t="s">
        <v>43</v>
      </c>
    </row>
    <row r="128" spans="1:5" x14ac:dyDescent="0.25">
      <c r="A128" s="59">
        <v>2160</v>
      </c>
      <c r="B128" s="4" t="s">
        <v>44</v>
      </c>
      <c r="C128" s="22">
        <f ca="1">-IF(RIGHT($A128,3)="000",SUMIF(BC[],MID($A128,1,1)&amp;"*",bc_2016),IF(RIGHT($A128,2)="00",SUMIF(BC[],MID($A128,1,2)&amp;"*",bc_2016),IF(RIGHT($A128,1)="0",SUMIF(BC[],MID($A128,1,3)&amp;"*",bc_2016),SUMIF(BC[],$A128,bc_2016))))</f>
        <v>29506.68</v>
      </c>
      <c r="D128" s="22">
        <f ca="1">-IF(RIGHT($A128,3)="000",SUMIF(BC[],MID($A128,1,1)&amp;"*",bc_2015),IF(RIGHT($A128,2)="00",SUMIF(BC[],MID($A128,1,2)&amp;"*",bc_2015),IF(RIGHT($A128,1)="0",SUMIF(BC[],MID($A128,1,3)&amp;"*",bc_2015),SUMIF(BC[],$A128,bc_2015))))</f>
        <v>20544.78</v>
      </c>
      <c r="E128" s="58" t="s">
        <v>45</v>
      </c>
    </row>
    <row r="129" spans="1:5" x14ac:dyDescent="0.25">
      <c r="A129" s="59">
        <v>2161</v>
      </c>
      <c r="B129" s="4" t="s">
        <v>337</v>
      </c>
      <c r="C129" s="22">
        <f ca="1">-IF(RIGHT($A129,3)="000",SUMIF(BC[],MID($A129,1,1)&amp;"*",bc_2016),IF(RIGHT($A129,2)="00",SUMIF(BC[],MID($A129,1,2)&amp;"*",bc_2016),IF(RIGHT($A129,1)="0",SUMIF(BC[],MID($A129,1,3)&amp;"*",bc_2016),SUMIF(BC[],$A129,bc_2016))))</f>
        <v>29506.68</v>
      </c>
      <c r="D129" s="22">
        <f ca="1">-IF(RIGHT($A129,3)="000",SUMIF(BC[],MID($A129,1,1)&amp;"*",bc_2015),IF(RIGHT($A129,2)="00",SUMIF(BC[],MID($A129,1,2)&amp;"*",bc_2015),IF(RIGHT($A129,1)="0",SUMIF(BC[],MID($A129,1,3)&amp;"*",bc_2015),SUMIF(BC[],$A129,bc_2015))))</f>
        <v>20544.78</v>
      </c>
      <c r="E129" s="58"/>
    </row>
    <row r="130" spans="1:5" x14ac:dyDescent="0.25">
      <c r="A130" s="59">
        <v>2162</v>
      </c>
      <c r="B130" s="4" t="s">
        <v>338</v>
      </c>
      <c r="C130" s="22">
        <f ca="1">-IF(RIGHT($A130,3)="000",SUMIF(BC[],MID($A130,1,1)&amp;"*",bc_2016),IF(RIGHT($A130,2)="00",SUMIF(BC[],MID($A130,1,2)&amp;"*",bc_2016),IF(RIGHT($A130,1)="0",SUMIF(BC[],MID($A130,1,3)&amp;"*",bc_2016),SUMIF(BC[],$A130,bc_2016))))</f>
        <v>0</v>
      </c>
      <c r="D130" s="22">
        <f ca="1">-IF(RIGHT($A130,3)="000",SUMIF(BC[],MID($A130,1,1)&amp;"*",bc_2015),IF(RIGHT($A130,2)="00",SUMIF(BC[],MID($A130,1,2)&amp;"*",bc_2015),IF(RIGHT($A130,1)="0",SUMIF(BC[],MID($A130,1,3)&amp;"*",bc_2015),SUMIF(BC[],$A130,bc_2015))))</f>
        <v>0</v>
      </c>
      <c r="E130" s="58"/>
    </row>
    <row r="131" spans="1:5" x14ac:dyDescent="0.25">
      <c r="A131" s="59">
        <v>2163</v>
      </c>
      <c r="B131" s="4" t="s">
        <v>339</v>
      </c>
      <c r="C131" s="22">
        <f ca="1">-IF(RIGHT($A131,3)="000",SUMIF(BC[],MID($A131,1,1)&amp;"*",bc_2016),IF(RIGHT($A131,2)="00",SUMIF(BC[],MID($A131,1,2)&amp;"*",bc_2016),IF(RIGHT($A131,1)="0",SUMIF(BC[],MID($A131,1,3)&amp;"*",bc_2016),SUMIF(BC[],$A131,bc_2016))))</f>
        <v>0</v>
      </c>
      <c r="D131" s="22">
        <f ca="1">-IF(RIGHT($A131,3)="000",SUMIF(BC[],MID($A131,1,1)&amp;"*",bc_2015),IF(RIGHT($A131,2)="00",SUMIF(BC[],MID($A131,1,2)&amp;"*",bc_2015),IF(RIGHT($A131,1)="0",SUMIF(BC[],MID($A131,1,3)&amp;"*",bc_2015),SUMIF(BC[],$A131,bc_2015))))</f>
        <v>0</v>
      </c>
      <c r="E131" s="58"/>
    </row>
    <row r="132" spans="1:5" x14ac:dyDescent="0.25">
      <c r="A132" s="59">
        <v>2164</v>
      </c>
      <c r="B132" s="4" t="s">
        <v>340</v>
      </c>
      <c r="C132" s="22">
        <f ca="1">-IF(RIGHT($A132,3)="000",SUMIF(BC[],MID($A132,1,1)&amp;"*",bc_2016),IF(RIGHT($A132,2)="00",SUMIF(BC[],MID($A132,1,2)&amp;"*",bc_2016),IF(RIGHT($A132,1)="0",SUMIF(BC[],MID($A132,1,3)&amp;"*",bc_2016),SUMIF(BC[],$A132,bc_2016))))</f>
        <v>0</v>
      </c>
      <c r="D132" s="22">
        <f ca="1">-IF(RIGHT($A132,3)="000",SUMIF(BC[],MID($A132,1,1)&amp;"*",bc_2015),IF(RIGHT($A132,2)="00",SUMIF(BC[],MID($A132,1,2)&amp;"*",bc_2015),IF(RIGHT($A132,1)="0",SUMIF(BC[],MID($A132,1,3)&amp;"*",bc_2015),SUMIF(BC[],$A132,bc_2015))))</f>
        <v>0</v>
      </c>
      <c r="E132" s="58"/>
    </row>
    <row r="133" spans="1:5" x14ac:dyDescent="0.25">
      <c r="A133" s="59">
        <v>2165</v>
      </c>
      <c r="B133" s="4" t="s">
        <v>341</v>
      </c>
      <c r="C133" s="22">
        <f ca="1">-IF(RIGHT($A133,3)="000",SUMIF(BC[],MID($A133,1,1)&amp;"*",bc_2016),IF(RIGHT($A133,2)="00",SUMIF(BC[],MID($A133,1,2)&amp;"*",bc_2016),IF(RIGHT($A133,1)="0",SUMIF(BC[],MID($A133,1,3)&amp;"*",bc_2016),SUMIF(BC[],$A133,bc_2016))))</f>
        <v>0</v>
      </c>
      <c r="D133" s="22">
        <f ca="1">-IF(RIGHT($A133,3)="000",SUMIF(BC[],MID($A133,1,1)&amp;"*",bc_2015),IF(RIGHT($A133,2)="00",SUMIF(BC[],MID($A133,1,2)&amp;"*",bc_2015),IF(RIGHT($A133,1)="0",SUMIF(BC[],MID($A133,1,3)&amp;"*",bc_2015),SUMIF(BC[],$A133,bc_2015))))</f>
        <v>0</v>
      </c>
      <c r="E133" s="58"/>
    </row>
    <row r="134" spans="1:5" x14ac:dyDescent="0.25">
      <c r="A134" s="59">
        <v>2166</v>
      </c>
      <c r="B134" s="4" t="s">
        <v>342</v>
      </c>
      <c r="C134" s="22">
        <f ca="1">-IF(RIGHT($A134,3)="000",SUMIF(BC[],MID($A134,1,1)&amp;"*",bc_2016),IF(RIGHT($A134,2)="00",SUMIF(BC[],MID($A134,1,2)&amp;"*",bc_2016),IF(RIGHT($A134,1)="0",SUMIF(BC[],MID($A134,1,3)&amp;"*",bc_2016),SUMIF(BC[],$A134,bc_2016))))</f>
        <v>0</v>
      </c>
      <c r="D134" s="22">
        <f ca="1">-IF(RIGHT($A134,3)="000",SUMIF(BC[],MID($A134,1,1)&amp;"*",bc_2015),IF(RIGHT($A134,2)="00",SUMIF(BC[],MID($A134,1,2)&amp;"*",bc_2015),IF(RIGHT($A134,1)="0",SUMIF(BC[],MID($A134,1,3)&amp;"*",bc_2015),SUMIF(BC[],$A134,bc_2015))))</f>
        <v>0</v>
      </c>
      <c r="E134" s="58"/>
    </row>
    <row r="135" spans="1:5" x14ac:dyDescent="0.25">
      <c r="A135" s="59">
        <v>2170</v>
      </c>
      <c r="B135" s="4" t="s">
        <v>46</v>
      </c>
      <c r="C135" s="22">
        <f ca="1">-IF(RIGHT($A135,3)="000",SUMIF(BC[],MID($A135,1,1)&amp;"*",bc_2016),IF(RIGHT($A135,2)="00",SUMIF(BC[],MID($A135,1,2)&amp;"*",bc_2016),IF(RIGHT($A135,1)="0",SUMIF(BC[],MID($A135,1,3)&amp;"*",bc_2016),SUMIF(BC[],$A135,bc_2016))))</f>
        <v>0</v>
      </c>
      <c r="D135" s="22">
        <f ca="1">-IF(RIGHT($A135,3)="000",SUMIF(BC[],MID($A135,1,1)&amp;"*",bc_2015),IF(RIGHT($A135,2)="00",SUMIF(BC[],MID($A135,1,2)&amp;"*",bc_2015),IF(RIGHT($A135,1)="0",SUMIF(BC[],MID($A135,1,3)&amp;"*",bc_2015),SUMIF(BC[],$A135,bc_2015))))</f>
        <v>0</v>
      </c>
      <c r="E135" s="58"/>
    </row>
    <row r="136" spans="1:5" x14ac:dyDescent="0.25">
      <c r="A136" s="59">
        <v>2171</v>
      </c>
      <c r="B136" s="4" t="s">
        <v>343</v>
      </c>
      <c r="C136" s="22">
        <f ca="1">-IF(RIGHT($A136,3)="000",SUMIF(BC[],MID($A136,1,1)&amp;"*",bc_2016),IF(RIGHT($A136,2)="00",SUMIF(BC[],MID($A136,1,2)&amp;"*",bc_2016),IF(RIGHT($A136,1)="0",SUMIF(BC[],MID($A136,1,3)&amp;"*",bc_2016),SUMIF(BC[],$A136,bc_2016))))</f>
        <v>0</v>
      </c>
      <c r="D136" s="22">
        <f ca="1">-IF(RIGHT($A136,3)="000",SUMIF(BC[],MID($A136,1,1)&amp;"*",bc_2015),IF(RIGHT($A136,2)="00",SUMIF(BC[],MID($A136,1,2)&amp;"*",bc_2015),IF(RIGHT($A136,1)="0",SUMIF(BC[],MID($A136,1,3)&amp;"*",bc_2015),SUMIF(BC[],$A136,bc_2015))))</f>
        <v>0</v>
      </c>
      <c r="E136" s="58"/>
    </row>
    <row r="137" spans="1:5" x14ac:dyDescent="0.25">
      <c r="A137" s="59">
        <v>2172</v>
      </c>
      <c r="B137" s="4" t="s">
        <v>344</v>
      </c>
      <c r="C137" s="22">
        <f ca="1">-IF(RIGHT($A137,3)="000",SUMIF(BC[],MID($A137,1,1)&amp;"*",bc_2016),IF(RIGHT($A137,2)="00",SUMIF(BC[],MID($A137,1,2)&amp;"*",bc_2016),IF(RIGHT($A137,1)="0",SUMIF(BC[],MID($A137,1,3)&amp;"*",bc_2016),SUMIF(BC[],$A137,bc_2016))))</f>
        <v>0</v>
      </c>
      <c r="D137" s="22">
        <f ca="1">-IF(RIGHT($A137,3)="000",SUMIF(BC[],MID($A137,1,1)&amp;"*",bc_2015),IF(RIGHT($A137,2)="00",SUMIF(BC[],MID($A137,1,2)&amp;"*",bc_2015),IF(RIGHT($A137,1)="0",SUMIF(BC[],MID($A137,1,3)&amp;"*",bc_2015),SUMIF(BC[],$A137,bc_2015))))</f>
        <v>0</v>
      </c>
      <c r="E137" s="58"/>
    </row>
    <row r="138" spans="1:5" x14ac:dyDescent="0.25">
      <c r="A138" s="59">
        <v>2179</v>
      </c>
      <c r="B138" s="4" t="s">
        <v>345</v>
      </c>
      <c r="C138" s="22">
        <f ca="1">-IF(RIGHT($A138,3)="000",SUMIF(BC[],MID($A138,1,1)&amp;"*",bc_2016),IF(RIGHT($A138,2)="00",SUMIF(BC[],MID($A138,1,2)&amp;"*",bc_2016),IF(RIGHT($A138,1)="0",SUMIF(BC[],MID($A138,1,3)&amp;"*",bc_2016),SUMIF(BC[],$A138,bc_2016))))</f>
        <v>0</v>
      </c>
      <c r="D138" s="22">
        <f ca="1">-IF(RIGHT($A138,3)="000",SUMIF(BC[],MID($A138,1,1)&amp;"*",bc_2015),IF(RIGHT($A138,2)="00",SUMIF(BC[],MID($A138,1,2)&amp;"*",bc_2015),IF(RIGHT($A138,1)="0",SUMIF(BC[],MID($A138,1,3)&amp;"*",bc_2015),SUMIF(BC[],$A138,bc_2015))))</f>
        <v>0</v>
      </c>
      <c r="E138" s="58"/>
    </row>
    <row r="139" spans="1:5" x14ac:dyDescent="0.25">
      <c r="A139" s="59">
        <v>2190</v>
      </c>
      <c r="B139" s="4" t="s">
        <v>47</v>
      </c>
      <c r="C139" s="22">
        <f ca="1">-IF(RIGHT($A139,3)="000",SUMIF(BC[],MID($A139,1,1)&amp;"*",bc_2016),IF(RIGHT($A139,2)="00",SUMIF(BC[],MID($A139,1,2)&amp;"*",bc_2016),IF(RIGHT($A139,1)="0",SUMIF(BC[],MID($A139,1,3)&amp;"*",bc_2016),SUMIF(BC[],$A139,bc_2016))))</f>
        <v>0</v>
      </c>
      <c r="D139" s="22">
        <f ca="1">-IF(RIGHT($A139,3)="000",SUMIF(BC[],MID($A139,1,1)&amp;"*",bc_2015),IF(RIGHT($A139,2)="00",SUMIF(BC[],MID($A139,1,2)&amp;"*",bc_2015),IF(RIGHT($A139,1)="0",SUMIF(BC[],MID($A139,1,3)&amp;"*",bc_2015),SUMIF(BC[],$A139,bc_2015))))</f>
        <v>0</v>
      </c>
      <c r="E139" s="58"/>
    </row>
    <row r="140" spans="1:5" x14ac:dyDescent="0.25">
      <c r="A140" s="59">
        <v>2191</v>
      </c>
      <c r="B140" s="4" t="s">
        <v>346</v>
      </c>
      <c r="C140" s="22">
        <f ca="1">-IF(RIGHT($A140,3)="000",SUMIF(BC[],MID($A140,1,1)&amp;"*",bc_2016),IF(RIGHT($A140,2)="00",SUMIF(BC[],MID($A140,1,2)&amp;"*",bc_2016),IF(RIGHT($A140,1)="0",SUMIF(BC[],MID($A140,1,3)&amp;"*",bc_2016),SUMIF(BC[],$A140,bc_2016))))</f>
        <v>0</v>
      </c>
      <c r="D140" s="22">
        <f ca="1">-IF(RIGHT($A140,3)="000",SUMIF(BC[],MID($A140,1,1)&amp;"*",bc_2015),IF(RIGHT($A140,2)="00",SUMIF(BC[],MID($A140,1,2)&amp;"*",bc_2015),IF(RIGHT($A140,1)="0",SUMIF(BC[],MID($A140,1,3)&amp;"*",bc_2015),SUMIF(BC[],$A140,bc_2015))))</f>
        <v>0</v>
      </c>
      <c r="E140" s="58"/>
    </row>
    <row r="141" spans="1:5" x14ac:dyDescent="0.25">
      <c r="A141" s="59">
        <v>2192</v>
      </c>
      <c r="B141" s="4" t="s">
        <v>347</v>
      </c>
      <c r="C141" s="22">
        <f ca="1">-IF(RIGHT($A141,3)="000",SUMIF(BC[],MID($A141,1,1)&amp;"*",bc_2016),IF(RIGHT($A141,2)="00",SUMIF(BC[],MID($A141,1,2)&amp;"*",bc_2016),IF(RIGHT($A141,1)="0",SUMIF(BC[],MID($A141,1,3)&amp;"*",bc_2016),SUMIF(BC[],$A141,bc_2016))))</f>
        <v>0</v>
      </c>
      <c r="D141" s="22">
        <f ca="1">-IF(RIGHT($A141,3)="000",SUMIF(BC[],MID($A141,1,1)&amp;"*",bc_2015),IF(RIGHT($A141,2)="00",SUMIF(BC[],MID($A141,1,2)&amp;"*",bc_2015),IF(RIGHT($A141,1)="0",SUMIF(BC[],MID($A141,1,3)&amp;"*",bc_2015),SUMIF(BC[],$A141,bc_2015))))</f>
        <v>0</v>
      </c>
      <c r="E141" s="58"/>
    </row>
    <row r="142" spans="1:5" x14ac:dyDescent="0.25">
      <c r="A142" s="59">
        <v>2199</v>
      </c>
      <c r="B142" s="4" t="s">
        <v>348</v>
      </c>
      <c r="C142" s="22">
        <f ca="1">-IF(RIGHT($A142,3)="000",SUMIF(BC[],MID($A142,1,1)&amp;"*",bc_2016),IF(RIGHT($A142,2)="00",SUMIF(BC[],MID($A142,1,2)&amp;"*",bc_2016),IF(RIGHT($A142,1)="0",SUMIF(BC[],MID($A142,1,3)&amp;"*",bc_2016),SUMIF(BC[],$A142,bc_2016))))</f>
        <v>0</v>
      </c>
      <c r="D142" s="22">
        <f ca="1">-IF(RIGHT($A142,3)="000",SUMIF(BC[],MID($A142,1,1)&amp;"*",bc_2015),IF(RIGHT($A142,2)="00",SUMIF(BC[],MID($A142,1,2)&amp;"*",bc_2015),IF(RIGHT($A142,1)="0",SUMIF(BC[],MID($A142,1,3)&amp;"*",bc_2015),SUMIF(BC[],$A142,bc_2015))))</f>
        <v>0</v>
      </c>
      <c r="E142" s="58" t="s">
        <v>43</v>
      </c>
    </row>
    <row r="143" spans="1:5" x14ac:dyDescent="0.25">
      <c r="A143" s="56">
        <v>2200</v>
      </c>
      <c r="B143" s="3" t="s">
        <v>48</v>
      </c>
      <c r="C143" s="22">
        <f ca="1">-IF(RIGHT($A143,3)="000",SUMIF(BC[],MID($A143,1,1)&amp;"*",bc_2016),IF(RIGHT($A143,2)="00",SUMIF(BC[],MID($A143,1,2)&amp;"*",bc_2016),IF(RIGHT($A143,1)="0",SUMIF(BC[],MID($A143,1,3)&amp;"*",bc_2016),SUMIF(BC[],$A143,bc_2016))))</f>
        <v>718436018.65999997</v>
      </c>
      <c r="D143" s="22">
        <f ca="1">-IF(RIGHT($A143,3)="000",SUMIF(BC[],MID($A143,1,1)&amp;"*",bc_2015),IF(RIGHT($A143,2)="00",SUMIF(BC[],MID($A143,1,2)&amp;"*",bc_2015),IF(RIGHT($A143,1)="0",SUMIF(BC[],MID($A143,1,3)&amp;"*",bc_2015),SUMIF(BC[],$A143,bc_2015))))</f>
        <v>600555440.87</v>
      </c>
      <c r="E143" s="58"/>
    </row>
    <row r="144" spans="1:5" x14ac:dyDescent="0.25">
      <c r="A144" s="59">
        <v>2210</v>
      </c>
      <c r="B144" s="4" t="s">
        <v>49</v>
      </c>
      <c r="C144" s="22">
        <f ca="1">-IF(RIGHT($A144,3)="000",SUMIF(BC[],MID($A144,1,1)&amp;"*",bc_2016),IF(RIGHT($A144,2)="00",SUMIF(BC[],MID($A144,1,2)&amp;"*",bc_2016),IF(RIGHT($A144,1)="0",SUMIF(BC[],MID($A144,1,3)&amp;"*",bc_2016),SUMIF(BC[],$A144,bc_2016))))</f>
        <v>0</v>
      </c>
      <c r="D144" s="22">
        <f ca="1">-IF(RIGHT($A144,3)="000",SUMIF(BC[],MID($A144,1,1)&amp;"*",bc_2015),IF(RIGHT($A144,2)="00",SUMIF(BC[],MID($A144,1,2)&amp;"*",bc_2015),IF(RIGHT($A144,1)="0",SUMIF(BC[],MID($A144,1,3)&amp;"*",bc_2015),SUMIF(BC[],$A144,bc_2015))))</f>
        <v>0</v>
      </c>
      <c r="E144" s="58"/>
    </row>
    <row r="145" spans="1:5" x14ac:dyDescent="0.25">
      <c r="A145" s="59">
        <v>2211</v>
      </c>
      <c r="B145" s="4" t="s">
        <v>349</v>
      </c>
      <c r="C145" s="22">
        <f ca="1">-IF(RIGHT($A145,3)="000",SUMIF(BC[],MID($A145,1,1)&amp;"*",bc_2016),IF(RIGHT($A145,2)="00",SUMIF(BC[],MID($A145,1,2)&amp;"*",bc_2016),IF(RIGHT($A145,1)="0",SUMIF(BC[],MID($A145,1,3)&amp;"*",bc_2016),SUMIF(BC[],$A145,bc_2016))))</f>
        <v>0</v>
      </c>
      <c r="D145" s="22">
        <f ca="1">-IF(RIGHT($A145,3)="000",SUMIF(BC[],MID($A145,1,1)&amp;"*",bc_2015),IF(RIGHT($A145,2)="00",SUMIF(BC[],MID($A145,1,2)&amp;"*",bc_2015),IF(RIGHT($A145,1)="0",SUMIF(BC[],MID($A145,1,3)&amp;"*",bc_2015),SUMIF(BC[],$A145,bc_2015))))</f>
        <v>0</v>
      </c>
      <c r="E145" s="58"/>
    </row>
    <row r="146" spans="1:5" x14ac:dyDescent="0.25">
      <c r="A146" s="59">
        <v>2212</v>
      </c>
      <c r="B146" s="4" t="s">
        <v>350</v>
      </c>
      <c r="C146" s="22">
        <f ca="1">-IF(RIGHT($A146,3)="000",SUMIF(BC[],MID($A146,1,1)&amp;"*",bc_2016),IF(RIGHT($A146,2)="00",SUMIF(BC[],MID($A146,1,2)&amp;"*",bc_2016),IF(RIGHT($A146,1)="0",SUMIF(BC[],MID($A146,1,3)&amp;"*",bc_2016),SUMIF(BC[],$A146,bc_2016))))</f>
        <v>0</v>
      </c>
      <c r="D146" s="22">
        <f ca="1">-IF(RIGHT($A146,3)="000",SUMIF(BC[],MID($A146,1,1)&amp;"*",bc_2015),IF(RIGHT($A146,2)="00",SUMIF(BC[],MID($A146,1,2)&amp;"*",bc_2015),IF(RIGHT($A146,1)="0",SUMIF(BC[],MID($A146,1,3)&amp;"*",bc_2015),SUMIF(BC[],$A146,bc_2015))))</f>
        <v>0</v>
      </c>
      <c r="E146" s="58"/>
    </row>
    <row r="147" spans="1:5" x14ac:dyDescent="0.25">
      <c r="A147" s="59">
        <v>2220</v>
      </c>
      <c r="B147" s="4" t="s">
        <v>50</v>
      </c>
      <c r="C147" s="22">
        <f ca="1">-IF(RIGHT($A147,3)="000",SUMIF(BC[],MID($A147,1,1)&amp;"*",bc_2016),IF(RIGHT($A147,2)="00",SUMIF(BC[],MID($A147,1,2)&amp;"*",bc_2016),IF(RIGHT($A147,1)="0",SUMIF(BC[],MID($A147,1,3)&amp;"*",bc_2016),SUMIF(BC[],$A147,bc_2016))))</f>
        <v>2055408.63</v>
      </c>
      <c r="D147" s="22">
        <f ca="1">-IF(RIGHT($A147,3)="000",SUMIF(BC[],MID($A147,1,1)&amp;"*",bc_2015),IF(RIGHT($A147,2)="00",SUMIF(BC[],MID($A147,1,2)&amp;"*",bc_2015),IF(RIGHT($A147,1)="0",SUMIF(BC[],MID($A147,1,3)&amp;"*",bc_2015),SUMIF(BC[],$A147,bc_2015))))</f>
        <v>7021842.4400000004</v>
      </c>
      <c r="E147" s="58"/>
    </row>
    <row r="148" spans="1:5" x14ac:dyDescent="0.25">
      <c r="A148" s="59">
        <v>2221</v>
      </c>
      <c r="B148" s="4" t="s">
        <v>351</v>
      </c>
      <c r="C148" s="22">
        <f ca="1">-IF(RIGHT($A148,3)="000",SUMIF(BC[],MID($A148,1,1)&amp;"*",bc_2016),IF(RIGHT($A148,2)="00",SUMIF(BC[],MID($A148,1,2)&amp;"*",bc_2016),IF(RIGHT($A148,1)="0",SUMIF(BC[],MID($A148,1,3)&amp;"*",bc_2016),SUMIF(BC[],$A148,bc_2016))))</f>
        <v>0</v>
      </c>
      <c r="D148" s="22">
        <f ca="1">-IF(RIGHT($A148,3)="000",SUMIF(BC[],MID($A148,1,1)&amp;"*",bc_2015),IF(RIGHT($A148,2)="00",SUMIF(BC[],MID($A148,1,2)&amp;"*",bc_2015),IF(RIGHT($A148,1)="0",SUMIF(BC[],MID($A148,1,3)&amp;"*",bc_2015),SUMIF(BC[],$A148,bc_2015))))</f>
        <v>0</v>
      </c>
      <c r="E148" s="58"/>
    </row>
    <row r="149" spans="1:5" x14ac:dyDescent="0.25">
      <c r="A149" s="59">
        <v>2222</v>
      </c>
      <c r="B149" s="4" t="s">
        <v>352</v>
      </c>
      <c r="C149" s="22">
        <f ca="1">-IF(RIGHT($A149,3)="000",SUMIF(BC[],MID($A149,1,1)&amp;"*",bc_2016),IF(RIGHT($A149,2)="00",SUMIF(BC[],MID($A149,1,2)&amp;"*",bc_2016),IF(RIGHT($A149,1)="0",SUMIF(BC[],MID($A149,1,3)&amp;"*",bc_2016),SUMIF(BC[],$A149,bc_2016))))</f>
        <v>0</v>
      </c>
      <c r="D149" s="22">
        <f ca="1">-IF(RIGHT($A149,3)="000",SUMIF(BC[],MID($A149,1,1)&amp;"*",bc_2015),IF(RIGHT($A149,2)="00",SUMIF(BC[],MID($A149,1,2)&amp;"*",bc_2015),IF(RIGHT($A149,1)="0",SUMIF(BC[],MID($A149,1,3)&amp;"*",bc_2015),SUMIF(BC[],$A149,bc_2015))))</f>
        <v>0</v>
      </c>
      <c r="E149" s="58"/>
    </row>
    <row r="150" spans="1:5" x14ac:dyDescent="0.25">
      <c r="A150" s="59">
        <v>2229</v>
      </c>
      <c r="B150" s="4" t="s">
        <v>353</v>
      </c>
      <c r="C150" s="22">
        <f ca="1">-IF(RIGHT($A150,3)="000",SUMIF(BC[],MID($A150,1,1)&amp;"*",bc_2016),IF(RIGHT($A150,2)="00",SUMIF(BC[],MID($A150,1,2)&amp;"*",bc_2016),IF(RIGHT($A150,1)="0",SUMIF(BC[],MID($A150,1,3)&amp;"*",bc_2016),SUMIF(BC[],$A150,bc_2016))))</f>
        <v>2055408.63</v>
      </c>
      <c r="D150" s="22">
        <f ca="1">-IF(RIGHT($A150,3)="000",SUMIF(BC[],MID($A150,1,1)&amp;"*",bc_2015),IF(RIGHT($A150,2)="00",SUMIF(BC[],MID($A150,1,2)&amp;"*",bc_2015),IF(RIGHT($A150,1)="0",SUMIF(BC[],MID($A150,1,3)&amp;"*",bc_2015),SUMIF(BC[],$A150,bc_2015))))</f>
        <v>7021842.4400000004</v>
      </c>
      <c r="E150" s="58"/>
    </row>
    <row r="151" spans="1:5" x14ac:dyDescent="0.25">
      <c r="A151" s="59">
        <v>2230</v>
      </c>
      <c r="B151" s="4" t="s">
        <v>51</v>
      </c>
      <c r="C151" s="22">
        <f ca="1">-IF(RIGHT($A151,3)="000",SUMIF(BC[],MID($A151,1,1)&amp;"*",bc_2016),IF(RIGHT($A151,2)="00",SUMIF(BC[],MID($A151,1,2)&amp;"*",bc_2016),IF(RIGHT($A151,1)="0",SUMIF(BC[],MID($A151,1,3)&amp;"*",bc_2016),SUMIF(BC[],$A151,bc_2016))))</f>
        <v>0</v>
      </c>
      <c r="D151" s="22">
        <f ca="1">-IF(RIGHT($A151,3)="000",SUMIF(BC[],MID($A151,1,1)&amp;"*",bc_2015),IF(RIGHT($A151,2)="00",SUMIF(BC[],MID($A151,1,2)&amp;"*",bc_2015),IF(RIGHT($A151,1)="0",SUMIF(BC[],MID($A151,1,3)&amp;"*",bc_2015),SUMIF(BC[],$A151,bc_2015))))</f>
        <v>0</v>
      </c>
      <c r="E151" s="58" t="s">
        <v>52</v>
      </c>
    </row>
    <row r="152" spans="1:5" x14ac:dyDescent="0.25">
      <c r="A152" s="59">
        <v>2231</v>
      </c>
      <c r="B152" s="4" t="s">
        <v>354</v>
      </c>
      <c r="C152" s="22">
        <f ca="1">-IF(RIGHT($A152,3)="000",SUMIF(BC[],MID($A152,1,1)&amp;"*",bc_2016),IF(RIGHT($A152,2)="00",SUMIF(BC[],MID($A152,1,2)&amp;"*",bc_2016),IF(RIGHT($A152,1)="0",SUMIF(BC[],MID($A152,1,3)&amp;"*",bc_2016),SUMIF(BC[],$A152,bc_2016))))</f>
        <v>0</v>
      </c>
      <c r="D152" s="22">
        <f ca="1">-IF(RIGHT($A152,3)="000",SUMIF(BC[],MID($A152,1,1)&amp;"*",bc_2015),IF(RIGHT($A152,2)="00",SUMIF(BC[],MID($A152,1,2)&amp;"*",bc_2015),IF(RIGHT($A152,1)="0",SUMIF(BC[],MID($A152,1,3)&amp;"*",bc_2015),SUMIF(BC[],$A152,bc_2015))))</f>
        <v>0</v>
      </c>
      <c r="E152" s="58"/>
    </row>
    <row r="153" spans="1:5" x14ac:dyDescent="0.25">
      <c r="A153" s="59">
        <v>2232</v>
      </c>
      <c r="B153" s="4" t="s">
        <v>355</v>
      </c>
      <c r="C153" s="22">
        <f ca="1">-IF(RIGHT($A153,3)="000",SUMIF(BC[],MID($A153,1,1)&amp;"*",bc_2016),IF(RIGHT($A153,2)="00",SUMIF(BC[],MID($A153,1,2)&amp;"*",bc_2016),IF(RIGHT($A153,1)="0",SUMIF(BC[],MID($A153,1,3)&amp;"*",bc_2016),SUMIF(BC[],$A153,bc_2016))))</f>
        <v>0</v>
      </c>
      <c r="D153" s="22">
        <f ca="1">-IF(RIGHT($A153,3)="000",SUMIF(BC[],MID($A153,1,1)&amp;"*",bc_2015),IF(RIGHT($A153,2)="00",SUMIF(BC[],MID($A153,1,2)&amp;"*",bc_2015),IF(RIGHT($A153,1)="0",SUMIF(BC[],MID($A153,1,3)&amp;"*",bc_2015),SUMIF(BC[],$A153,bc_2015))))</f>
        <v>0</v>
      </c>
      <c r="E153" s="58"/>
    </row>
    <row r="154" spans="1:5" x14ac:dyDescent="0.25">
      <c r="A154" s="59">
        <v>2233</v>
      </c>
      <c r="B154" s="4" t="s">
        <v>356</v>
      </c>
      <c r="C154" s="22">
        <f ca="1">-IF(RIGHT($A154,3)="000",SUMIF(BC[],MID($A154,1,1)&amp;"*",bc_2016),IF(RIGHT($A154,2)="00",SUMIF(BC[],MID($A154,1,2)&amp;"*",bc_2016),IF(RIGHT($A154,1)="0",SUMIF(BC[],MID($A154,1,3)&amp;"*",bc_2016),SUMIF(BC[],$A154,bc_2016))))</f>
        <v>0</v>
      </c>
      <c r="D154" s="22">
        <f ca="1">-IF(RIGHT($A154,3)="000",SUMIF(BC[],MID($A154,1,1)&amp;"*",bc_2015),IF(RIGHT($A154,2)="00",SUMIF(BC[],MID($A154,1,2)&amp;"*",bc_2015),IF(RIGHT($A154,1)="0",SUMIF(BC[],MID($A154,1,3)&amp;"*",bc_2015),SUMIF(BC[],$A154,bc_2015))))</f>
        <v>0</v>
      </c>
      <c r="E154" s="58"/>
    </row>
    <row r="155" spans="1:5" x14ac:dyDescent="0.25">
      <c r="A155" s="59">
        <v>2234</v>
      </c>
      <c r="B155" s="4" t="s">
        <v>357</v>
      </c>
      <c r="C155" s="22">
        <f ca="1">-IF(RIGHT($A155,3)="000",SUMIF(BC[],MID($A155,1,1)&amp;"*",bc_2016),IF(RIGHT($A155,2)="00",SUMIF(BC[],MID($A155,1,2)&amp;"*",bc_2016),IF(RIGHT($A155,1)="0",SUMIF(BC[],MID($A155,1,3)&amp;"*",bc_2016),SUMIF(BC[],$A155,bc_2016))))</f>
        <v>0</v>
      </c>
      <c r="D155" s="22">
        <f ca="1">-IF(RIGHT($A155,3)="000",SUMIF(BC[],MID($A155,1,1)&amp;"*",bc_2015),IF(RIGHT($A155,2)="00",SUMIF(BC[],MID($A155,1,2)&amp;"*",bc_2015),IF(RIGHT($A155,1)="0",SUMIF(BC[],MID($A155,1,3)&amp;"*",bc_2015),SUMIF(BC[],$A155,bc_2015))))</f>
        <v>0</v>
      </c>
      <c r="E155" s="58"/>
    </row>
    <row r="156" spans="1:5" x14ac:dyDescent="0.25">
      <c r="A156" s="59">
        <v>2235</v>
      </c>
      <c r="B156" s="4" t="s">
        <v>358</v>
      </c>
      <c r="C156" s="22">
        <f ca="1">-IF(RIGHT($A156,3)="000",SUMIF(BC[],MID($A156,1,1)&amp;"*",bc_2016),IF(RIGHT($A156,2)="00",SUMIF(BC[],MID($A156,1,2)&amp;"*",bc_2016),IF(RIGHT($A156,1)="0",SUMIF(BC[],MID($A156,1,3)&amp;"*",bc_2016),SUMIF(BC[],$A156,bc_2016))))</f>
        <v>0</v>
      </c>
      <c r="D156" s="22">
        <f ca="1">-IF(RIGHT($A156,3)="000",SUMIF(BC[],MID($A156,1,1)&amp;"*",bc_2015),IF(RIGHT($A156,2)="00",SUMIF(BC[],MID($A156,1,2)&amp;"*",bc_2015),IF(RIGHT($A156,1)="0",SUMIF(BC[],MID($A156,1,3)&amp;"*",bc_2015),SUMIF(BC[],$A156,bc_2015))))</f>
        <v>0</v>
      </c>
      <c r="E156" s="58"/>
    </row>
    <row r="157" spans="1:5" x14ac:dyDescent="0.25">
      <c r="A157" s="59">
        <v>2240</v>
      </c>
      <c r="B157" s="4" t="s">
        <v>53</v>
      </c>
      <c r="C157" s="22">
        <f ca="1">-IF(RIGHT($A157,3)="000",SUMIF(BC[],MID($A157,1,1)&amp;"*",bc_2016),IF(RIGHT($A157,2)="00",SUMIF(BC[],MID($A157,1,2)&amp;"*",bc_2016),IF(RIGHT($A157,1)="0",SUMIF(BC[],MID($A157,1,3)&amp;"*",bc_2016),SUMIF(BC[],$A157,bc_2016))))</f>
        <v>0</v>
      </c>
      <c r="D157" s="22">
        <f ca="1">-IF(RIGHT($A157,3)="000",SUMIF(BC[],MID($A157,1,1)&amp;"*",bc_2015),IF(RIGHT($A157,2)="00",SUMIF(BC[],MID($A157,1,2)&amp;"*",bc_2015),IF(RIGHT($A157,1)="0",SUMIF(BC[],MID($A157,1,3)&amp;"*",bc_2015),SUMIF(BC[],$A157,bc_2015))))</f>
        <v>0</v>
      </c>
      <c r="E157" s="58" t="s">
        <v>43</v>
      </c>
    </row>
    <row r="158" spans="1:5" x14ac:dyDescent="0.25">
      <c r="A158" s="59">
        <v>2241</v>
      </c>
      <c r="B158" s="4" t="s">
        <v>359</v>
      </c>
      <c r="C158" s="22">
        <f ca="1">-IF(RIGHT($A158,3)="000",SUMIF(BC[],MID($A158,1,1)&amp;"*",bc_2016),IF(RIGHT($A158,2)="00",SUMIF(BC[],MID($A158,1,2)&amp;"*",bc_2016),IF(RIGHT($A158,1)="0",SUMIF(BC[],MID($A158,1,3)&amp;"*",bc_2016),SUMIF(BC[],$A158,bc_2016))))</f>
        <v>0</v>
      </c>
      <c r="D158" s="22">
        <f ca="1">-IF(RIGHT($A158,3)="000",SUMIF(BC[],MID($A158,1,1)&amp;"*",bc_2015),IF(RIGHT($A158,2)="00",SUMIF(BC[],MID($A158,1,2)&amp;"*",bc_2015),IF(RIGHT($A158,1)="0",SUMIF(BC[],MID($A158,1,3)&amp;"*",bc_2015),SUMIF(BC[],$A158,bc_2015))))</f>
        <v>0</v>
      </c>
      <c r="E158" s="58"/>
    </row>
    <row r="159" spans="1:5" x14ac:dyDescent="0.25">
      <c r="A159" s="59">
        <v>2242</v>
      </c>
      <c r="B159" s="4" t="s">
        <v>360</v>
      </c>
      <c r="C159" s="22">
        <f ca="1">-IF(RIGHT($A159,3)="000",SUMIF(BC[],MID($A159,1,1)&amp;"*",bc_2016),IF(RIGHT($A159,2)="00",SUMIF(BC[],MID($A159,1,2)&amp;"*",bc_2016),IF(RIGHT($A159,1)="0",SUMIF(BC[],MID($A159,1,3)&amp;"*",bc_2016),SUMIF(BC[],$A159,bc_2016))))</f>
        <v>0</v>
      </c>
      <c r="D159" s="22">
        <f ca="1">-IF(RIGHT($A159,3)="000",SUMIF(BC[],MID($A159,1,1)&amp;"*",bc_2015),IF(RIGHT($A159,2)="00",SUMIF(BC[],MID($A159,1,2)&amp;"*",bc_2015),IF(RIGHT($A159,1)="0",SUMIF(BC[],MID($A159,1,3)&amp;"*",bc_2015),SUMIF(BC[],$A159,bc_2015))))</f>
        <v>0</v>
      </c>
      <c r="E159" s="58"/>
    </row>
    <row r="160" spans="1:5" x14ac:dyDescent="0.25">
      <c r="A160" s="59">
        <v>2249</v>
      </c>
      <c r="B160" s="4" t="s">
        <v>361</v>
      </c>
      <c r="C160" s="22">
        <f ca="1">-IF(RIGHT($A160,3)="000",SUMIF(BC[],MID($A160,1,1)&amp;"*",bc_2016),IF(RIGHT($A160,2)="00",SUMIF(BC[],MID($A160,1,2)&amp;"*",bc_2016),IF(RIGHT($A160,1)="0",SUMIF(BC[],MID($A160,1,3)&amp;"*",bc_2016),SUMIF(BC[],$A160,bc_2016))))</f>
        <v>0</v>
      </c>
      <c r="D160" s="22">
        <f ca="1">-IF(RIGHT($A160,3)="000",SUMIF(BC[],MID($A160,1,1)&amp;"*",bc_2015),IF(RIGHT($A160,2)="00",SUMIF(BC[],MID($A160,1,2)&amp;"*",bc_2015),IF(RIGHT($A160,1)="0",SUMIF(BC[],MID($A160,1,3)&amp;"*",bc_2015),SUMIF(BC[],$A160,bc_2015))))</f>
        <v>0</v>
      </c>
      <c r="E160" s="58"/>
    </row>
    <row r="161" spans="1:5" x14ac:dyDescent="0.25">
      <c r="A161" s="59">
        <v>2250</v>
      </c>
      <c r="B161" s="4" t="s">
        <v>54</v>
      </c>
      <c r="C161" s="22">
        <f ca="1">-IF(RIGHT($A161,3)="000",SUMIF(BC[],MID($A161,1,1)&amp;"*",bc_2016),IF(RIGHT($A161,2)="00",SUMIF(BC[],MID($A161,1,2)&amp;"*",bc_2016),IF(RIGHT($A161,1)="0",SUMIF(BC[],MID($A161,1,3)&amp;"*",bc_2016),SUMIF(BC[],$A161,bc_2016))))</f>
        <v>0</v>
      </c>
      <c r="D161" s="22">
        <f ca="1">-IF(RIGHT($A161,3)="000",SUMIF(BC[],MID($A161,1,1)&amp;"*",bc_2015),IF(RIGHT($A161,2)="00",SUMIF(BC[],MID($A161,1,2)&amp;"*",bc_2015),IF(RIGHT($A161,1)="0",SUMIF(BC[],MID($A161,1,3)&amp;"*",bc_2015),SUMIF(BC[],$A161,bc_2015))))</f>
        <v>0</v>
      </c>
      <c r="E161" s="58" t="s">
        <v>45</v>
      </c>
    </row>
    <row r="162" spans="1:5" x14ac:dyDescent="0.25">
      <c r="A162" s="59">
        <v>2251</v>
      </c>
      <c r="B162" s="4" t="s">
        <v>362</v>
      </c>
      <c r="C162" s="22">
        <f ca="1">-IF(RIGHT($A162,3)="000",SUMIF(BC[],MID($A162,1,1)&amp;"*",bc_2016),IF(RIGHT($A162,2)="00",SUMIF(BC[],MID($A162,1,2)&amp;"*",bc_2016),IF(RIGHT($A162,1)="0",SUMIF(BC[],MID($A162,1,3)&amp;"*",bc_2016),SUMIF(BC[],$A162,bc_2016))))</f>
        <v>0</v>
      </c>
      <c r="D162" s="22">
        <f ca="1">-IF(RIGHT($A162,3)="000",SUMIF(BC[],MID($A162,1,1)&amp;"*",bc_2015),IF(RIGHT($A162,2)="00",SUMIF(BC[],MID($A162,1,2)&amp;"*",bc_2015),IF(RIGHT($A162,1)="0",SUMIF(BC[],MID($A162,1,3)&amp;"*",bc_2015),SUMIF(BC[],$A162,bc_2015))))</f>
        <v>0</v>
      </c>
      <c r="E162" s="58"/>
    </row>
    <row r="163" spans="1:5" x14ac:dyDescent="0.25">
      <c r="A163" s="59">
        <v>2252</v>
      </c>
      <c r="B163" s="4" t="s">
        <v>363</v>
      </c>
      <c r="C163" s="22">
        <f ca="1">-IF(RIGHT($A163,3)="000",SUMIF(BC[],MID($A163,1,1)&amp;"*",bc_2016),IF(RIGHT($A163,2)="00",SUMIF(BC[],MID($A163,1,2)&amp;"*",bc_2016),IF(RIGHT($A163,1)="0",SUMIF(BC[],MID($A163,1,3)&amp;"*",bc_2016),SUMIF(BC[],$A163,bc_2016))))</f>
        <v>0</v>
      </c>
      <c r="D163" s="22">
        <f ca="1">-IF(RIGHT($A163,3)="000",SUMIF(BC[],MID($A163,1,1)&amp;"*",bc_2015),IF(RIGHT($A163,2)="00",SUMIF(BC[],MID($A163,1,2)&amp;"*",bc_2015),IF(RIGHT($A163,1)="0",SUMIF(BC[],MID($A163,1,3)&amp;"*",bc_2015),SUMIF(BC[],$A163,bc_2015))))</f>
        <v>0</v>
      </c>
      <c r="E163" s="58"/>
    </row>
    <row r="164" spans="1:5" x14ac:dyDescent="0.25">
      <c r="A164" s="59">
        <v>2253</v>
      </c>
      <c r="B164" s="4" t="s">
        <v>364</v>
      </c>
      <c r="C164" s="22">
        <f ca="1">-IF(RIGHT($A164,3)="000",SUMIF(BC[],MID($A164,1,1)&amp;"*",bc_2016),IF(RIGHT($A164,2)="00",SUMIF(BC[],MID($A164,1,2)&amp;"*",bc_2016),IF(RIGHT($A164,1)="0",SUMIF(BC[],MID($A164,1,3)&amp;"*",bc_2016),SUMIF(BC[],$A164,bc_2016))))</f>
        <v>0</v>
      </c>
      <c r="D164" s="22">
        <f ca="1">-IF(RIGHT($A164,3)="000",SUMIF(BC[],MID($A164,1,1)&amp;"*",bc_2015),IF(RIGHT($A164,2)="00",SUMIF(BC[],MID($A164,1,2)&amp;"*",bc_2015),IF(RIGHT($A164,1)="0",SUMIF(BC[],MID($A164,1,3)&amp;"*",bc_2015),SUMIF(BC[],$A164,bc_2015))))</f>
        <v>0</v>
      </c>
      <c r="E164" s="58"/>
    </row>
    <row r="165" spans="1:5" x14ac:dyDescent="0.25">
      <c r="A165" s="59">
        <v>2254</v>
      </c>
      <c r="B165" s="4" t="s">
        <v>365</v>
      </c>
      <c r="C165" s="22">
        <f ca="1">-IF(RIGHT($A165,3)="000",SUMIF(BC[],MID($A165,1,1)&amp;"*",bc_2016),IF(RIGHT($A165,2)="00",SUMIF(BC[],MID($A165,1,2)&amp;"*",bc_2016),IF(RIGHT($A165,1)="0",SUMIF(BC[],MID($A165,1,3)&amp;"*",bc_2016),SUMIF(BC[],$A165,bc_2016))))</f>
        <v>0</v>
      </c>
      <c r="D165" s="22">
        <f ca="1">-IF(RIGHT($A165,3)="000",SUMIF(BC[],MID($A165,1,1)&amp;"*",bc_2015),IF(RIGHT($A165,2)="00",SUMIF(BC[],MID($A165,1,2)&amp;"*",bc_2015),IF(RIGHT($A165,1)="0",SUMIF(BC[],MID($A165,1,3)&amp;"*",bc_2015),SUMIF(BC[],$A165,bc_2015))))</f>
        <v>0</v>
      </c>
      <c r="E165" s="58"/>
    </row>
    <row r="166" spans="1:5" x14ac:dyDescent="0.25">
      <c r="A166" s="59">
        <v>2255</v>
      </c>
      <c r="B166" s="4" t="s">
        <v>366</v>
      </c>
      <c r="C166" s="22">
        <f ca="1">-IF(RIGHT($A166,3)="000",SUMIF(BC[],MID($A166,1,1)&amp;"*",bc_2016),IF(RIGHT($A166,2)="00",SUMIF(BC[],MID($A166,1,2)&amp;"*",bc_2016),IF(RIGHT($A166,1)="0",SUMIF(BC[],MID($A166,1,3)&amp;"*",bc_2016),SUMIF(BC[],$A166,bc_2016))))</f>
        <v>0</v>
      </c>
      <c r="D166" s="22">
        <f ca="1">-IF(RIGHT($A166,3)="000",SUMIF(BC[],MID($A166,1,1)&amp;"*",bc_2015),IF(RIGHT($A166,2)="00",SUMIF(BC[],MID($A166,1,2)&amp;"*",bc_2015),IF(RIGHT($A166,1)="0",SUMIF(BC[],MID($A166,1,3)&amp;"*",bc_2015),SUMIF(BC[],$A166,bc_2015))))</f>
        <v>0</v>
      </c>
      <c r="E166" s="58"/>
    </row>
    <row r="167" spans="1:5" x14ac:dyDescent="0.25">
      <c r="A167" s="59">
        <v>2256</v>
      </c>
      <c r="B167" s="4" t="s">
        <v>367</v>
      </c>
      <c r="C167" s="22">
        <f ca="1">-IF(RIGHT($A167,3)="000",SUMIF(BC[],MID($A167,1,1)&amp;"*",bc_2016),IF(RIGHT($A167,2)="00",SUMIF(BC[],MID($A167,1,2)&amp;"*",bc_2016),IF(RIGHT($A167,1)="0",SUMIF(BC[],MID($A167,1,3)&amp;"*",bc_2016),SUMIF(BC[],$A167,bc_2016))))</f>
        <v>0</v>
      </c>
      <c r="D167" s="22">
        <f ca="1">-IF(RIGHT($A167,3)="000",SUMIF(BC[],MID($A167,1,1)&amp;"*",bc_2015),IF(RIGHT($A167,2)="00",SUMIF(BC[],MID($A167,1,2)&amp;"*",bc_2015),IF(RIGHT($A167,1)="0",SUMIF(BC[],MID($A167,1,3)&amp;"*",bc_2015),SUMIF(BC[],$A167,bc_2015))))</f>
        <v>0</v>
      </c>
      <c r="E167" s="58"/>
    </row>
    <row r="168" spans="1:5" x14ac:dyDescent="0.25">
      <c r="A168" s="59">
        <v>2260</v>
      </c>
      <c r="B168" s="4" t="s">
        <v>55</v>
      </c>
      <c r="C168" s="22">
        <f ca="1">-IF(RIGHT($A168,3)="000",SUMIF(BC[],MID($A168,1,1)&amp;"*",bc_2016),IF(RIGHT($A168,2)="00",SUMIF(BC[],MID($A168,1,2)&amp;"*",bc_2016),IF(RIGHT($A168,1)="0",SUMIF(BC[],MID($A168,1,3)&amp;"*",bc_2016),SUMIF(BC[],$A168,bc_2016))))</f>
        <v>716380610.02999997</v>
      </c>
      <c r="D168" s="22">
        <f ca="1">-IF(RIGHT($A168,3)="000",SUMIF(BC[],MID($A168,1,1)&amp;"*",bc_2015),IF(RIGHT($A168,2)="00",SUMIF(BC[],MID($A168,1,2)&amp;"*",bc_2015),IF(RIGHT($A168,1)="0",SUMIF(BC[],MID($A168,1,3)&amp;"*",bc_2015),SUMIF(BC[],$A168,bc_2015))))</f>
        <v>593533598.42999995</v>
      </c>
      <c r="E168" s="58"/>
    </row>
    <row r="169" spans="1:5" x14ac:dyDescent="0.25">
      <c r="A169" s="59">
        <v>2261</v>
      </c>
      <c r="B169" s="4" t="s">
        <v>368</v>
      </c>
      <c r="C169" s="22">
        <f ca="1">-IF(RIGHT($A169,3)="000",SUMIF(BC[],MID($A169,1,1)&amp;"*",bc_2016),IF(RIGHT($A169,2)="00",SUMIF(BC[],MID($A169,1,2)&amp;"*",bc_2016),IF(RIGHT($A169,1)="0",SUMIF(BC[],MID($A169,1,3)&amp;"*",bc_2016),SUMIF(BC[],$A169,bc_2016))))</f>
        <v>0</v>
      </c>
      <c r="D169" s="22">
        <f ca="1">-IF(RIGHT($A169,3)="000",SUMIF(BC[],MID($A169,1,1)&amp;"*",bc_2015),IF(RIGHT($A169,2)="00",SUMIF(BC[],MID($A169,1,2)&amp;"*",bc_2015),IF(RIGHT($A169,1)="0",SUMIF(BC[],MID($A169,1,3)&amp;"*",bc_2015),SUMIF(BC[],$A169,bc_2015))))</f>
        <v>0</v>
      </c>
      <c r="E169" s="58"/>
    </row>
    <row r="170" spans="1:5" x14ac:dyDescent="0.25">
      <c r="A170" s="59">
        <v>2262</v>
      </c>
      <c r="B170" s="4" t="s">
        <v>369</v>
      </c>
      <c r="C170" s="22">
        <f ca="1">-IF(RIGHT($A170,3)="000",SUMIF(BC[],MID($A170,1,1)&amp;"*",bc_2016),IF(RIGHT($A170,2)="00",SUMIF(BC[],MID($A170,1,2)&amp;"*",bc_2016),IF(RIGHT($A170,1)="0",SUMIF(BC[],MID($A170,1,3)&amp;"*",bc_2016),SUMIF(BC[],$A170,bc_2016))))</f>
        <v>0</v>
      </c>
      <c r="D170" s="22">
        <f ca="1">-IF(RIGHT($A170,3)="000",SUMIF(BC[],MID($A170,1,1)&amp;"*",bc_2015),IF(RIGHT($A170,2)="00",SUMIF(BC[],MID($A170,1,2)&amp;"*",bc_2015),IF(RIGHT($A170,1)="0",SUMIF(BC[],MID($A170,1,3)&amp;"*",bc_2015),SUMIF(BC[],$A170,bc_2015))))</f>
        <v>0</v>
      </c>
      <c r="E170" s="58"/>
    </row>
    <row r="171" spans="1:5" x14ac:dyDescent="0.25">
      <c r="A171" s="59">
        <v>2263</v>
      </c>
      <c r="B171" s="4" t="s">
        <v>370</v>
      </c>
      <c r="C171" s="22">
        <f ca="1">-IF(RIGHT($A171,3)="000",SUMIF(BC[],MID($A171,1,1)&amp;"*",bc_2016),IF(RIGHT($A171,2)="00",SUMIF(BC[],MID($A171,1,2)&amp;"*",bc_2016),IF(RIGHT($A171,1)="0",SUMIF(BC[],MID($A171,1,3)&amp;"*",bc_2016),SUMIF(BC[],$A171,bc_2016))))</f>
        <v>0</v>
      </c>
      <c r="D171" s="22">
        <f ca="1">-IF(RIGHT($A171,3)="000",SUMIF(BC[],MID($A171,1,1)&amp;"*",bc_2015),IF(RIGHT($A171,2)="00",SUMIF(BC[],MID($A171,1,2)&amp;"*",bc_2015),IF(RIGHT($A171,1)="0",SUMIF(BC[],MID($A171,1,3)&amp;"*",bc_2015),SUMIF(BC[],$A171,bc_2015))))</f>
        <v>0</v>
      </c>
      <c r="E171" s="58"/>
    </row>
    <row r="172" spans="1:5" x14ac:dyDescent="0.25">
      <c r="A172" s="59">
        <v>2269</v>
      </c>
      <c r="B172" s="4" t="s">
        <v>371</v>
      </c>
      <c r="C172" s="22">
        <f ca="1">-IF(RIGHT($A172,3)="000",SUMIF(BC[],MID($A172,1,1)&amp;"*",bc_2016),IF(RIGHT($A172,2)="00",SUMIF(BC[],MID($A172,1,2)&amp;"*",bc_2016),IF(RIGHT($A172,1)="0",SUMIF(BC[],MID($A172,1,3)&amp;"*",bc_2016),SUMIF(BC[],$A172,bc_2016))))</f>
        <v>716380610.02999997</v>
      </c>
      <c r="D172" s="22">
        <f ca="1">-IF(RIGHT($A172,3)="000",SUMIF(BC[],MID($A172,1,1)&amp;"*",bc_2015),IF(RIGHT($A172,2)="00",SUMIF(BC[],MID($A172,1,2)&amp;"*",bc_2015),IF(RIGHT($A172,1)="0",SUMIF(BC[],MID($A172,1,3)&amp;"*",bc_2015),SUMIF(BC[],$A172,bc_2015))))</f>
        <v>593533598.42999995</v>
      </c>
      <c r="E172" s="58"/>
    </row>
    <row r="173" spans="1:5" s="55" customFormat="1" x14ac:dyDescent="0.25">
      <c r="A173" s="56">
        <v>3000</v>
      </c>
      <c r="B173" s="3" t="s">
        <v>56</v>
      </c>
      <c r="C173" s="22">
        <f ca="1">+C174+C178+C193</f>
        <v>1110741305.0500004</v>
      </c>
      <c r="D173" s="22">
        <f ca="1">+D174+D178+D193</f>
        <v>1251333315.6900001</v>
      </c>
      <c r="E173" s="61"/>
    </row>
    <row r="174" spans="1:5" x14ac:dyDescent="0.25">
      <c r="A174" s="56">
        <v>3100</v>
      </c>
      <c r="B174" s="3" t="s">
        <v>57</v>
      </c>
      <c r="C174" s="22">
        <f ca="1">SUM(C175:C177)</f>
        <v>1110145434.4199998</v>
      </c>
      <c r="D174" s="22">
        <f ca="1">SUM(D175:D177)</f>
        <v>1109261364.4199998</v>
      </c>
      <c r="E174" s="58" t="s">
        <v>58</v>
      </c>
    </row>
    <row r="175" spans="1:5" x14ac:dyDescent="0.25">
      <c r="A175" s="59">
        <v>3110</v>
      </c>
      <c r="B175" s="4" t="s">
        <v>59</v>
      </c>
      <c r="C175" s="22">
        <f ca="1">-IF(RIGHT($A175,3)="000",SUMIF(BC[],MID($A175,1,1)&amp;"*",bc_2016),IF(RIGHT($A175,2)="00",SUMIF(BC[],MID($A175,1,2)&amp;"*",bc_2016),IF(RIGHT($A175,1)="0",SUMIF(BC[],MID($A175,1,3)&amp;"*",bc_2016),SUMIF(BC[],$A175,bc_2016))))</f>
        <v>1096582005.6699998</v>
      </c>
      <c r="D175" s="22">
        <f ca="1">-IF(RIGHT($A175,3)="000",SUMIF(BC[],MID($A175,1,1)&amp;"*",bc_2015),IF(RIGHT($A175,2)="00",SUMIF(BC[],MID($A175,1,2)&amp;"*",bc_2015),IF(RIGHT($A175,1)="0",SUMIF(BC[],MID($A175,1,3)&amp;"*",bc_2015),SUMIF(BC[],$A175,bc_2015))))</f>
        <v>1096582005.6699998</v>
      </c>
      <c r="E175" s="58"/>
    </row>
    <row r="176" spans="1:5" x14ac:dyDescent="0.25">
      <c r="A176" s="59">
        <v>3120</v>
      </c>
      <c r="B176" s="4" t="s">
        <v>60</v>
      </c>
      <c r="C176" s="22">
        <f ca="1">-IF(RIGHT($A176,3)="000",SUMIF(BC[],MID($A176,1,1)&amp;"*",bc_2016),IF(RIGHT($A176,2)="00",SUMIF(BC[],MID($A176,1,2)&amp;"*",bc_2016),IF(RIGHT($A176,1)="0",SUMIF(BC[],MID($A176,1,3)&amp;"*",bc_2016),SUMIF(BC[],$A176,bc_2016))))</f>
        <v>13563428.75</v>
      </c>
      <c r="D176" s="22">
        <f ca="1">-IF(RIGHT($A176,3)="000",SUMIF(BC[],MID($A176,1,1)&amp;"*",bc_2015),IF(RIGHT($A176,2)="00",SUMIF(BC[],MID($A176,1,2)&amp;"*",bc_2015),IF(RIGHT($A176,1)="0",SUMIF(BC[],MID($A176,1,3)&amp;"*",bc_2015),SUMIF(BC[],$A176,bc_2015))))</f>
        <v>12679358.75</v>
      </c>
      <c r="E176" s="58"/>
    </row>
    <row r="177" spans="1:5" x14ac:dyDescent="0.25">
      <c r="A177" s="59">
        <v>3130</v>
      </c>
      <c r="B177" s="4" t="s">
        <v>61</v>
      </c>
      <c r="C177" s="22">
        <f ca="1">-IF(RIGHT($A177,3)="000",SUMIF(BC[],MID($A177,1,1)&amp;"*",bc_2016),IF(RIGHT($A177,2)="00",SUMIF(BC[],MID($A177,1,2)&amp;"*",bc_2016),IF(RIGHT($A177,1)="0",SUMIF(BC[],MID($A177,1,3)&amp;"*",bc_2016),SUMIF(BC[],$A177,bc_2016))))</f>
        <v>0</v>
      </c>
      <c r="D177" s="22">
        <f ca="1">-IF(RIGHT($A177,3)="000",SUMIF(BC[],MID($A177,1,1)&amp;"*",bc_2015),IF(RIGHT($A177,2)="00",SUMIF(BC[],MID($A177,1,2)&amp;"*",bc_2015),IF(RIGHT($A177,1)="0",SUMIF(BC[],MID($A177,1,3)&amp;"*",bc_2015),SUMIF(BC[],$A177,bc_2015))))</f>
        <v>0</v>
      </c>
      <c r="E177" s="58"/>
    </row>
    <row r="178" spans="1:5" x14ac:dyDescent="0.25">
      <c r="A178" s="56">
        <v>3200</v>
      </c>
      <c r="B178" s="3" t="s">
        <v>62</v>
      </c>
      <c r="C178" s="22">
        <f ca="1">+C179+C180+C181+C186+C190</f>
        <v>595870.63000059128</v>
      </c>
      <c r="D178" s="22">
        <f ca="1">+D179+D180+D181+D186+D190</f>
        <v>142071951.27000016</v>
      </c>
      <c r="E178" s="58" t="s">
        <v>63</v>
      </c>
    </row>
    <row r="179" spans="1:5" x14ac:dyDescent="0.25">
      <c r="A179" s="59">
        <v>3210</v>
      </c>
      <c r="B179" s="4" t="s">
        <v>64</v>
      </c>
      <c r="C179" s="22">
        <f ca="1">-IF(RIGHT($A179,3)="000",SUMIF(BC[],MID($A179,1,1)&amp;"*",bc_2016),IF(RIGHT($A179,2)="00",SUMIF(BC[],MID($A179,1,2)&amp;"*",bc_2016),IF(RIGHT($A179,1)="0",SUMIF(BC[],MID($A179,1,3)&amp;"*",bc_2016),SUMIF(BC[],$A179,bc_2016))))+'120_EA'!C207</f>
        <v>-142256101.07999945</v>
      </c>
      <c r="D179" s="22">
        <f ca="1">-IF(RIGHT($A179,3)="000",SUMIF(BC[],MID($A179,1,1)&amp;"*",bc_2015),IF(RIGHT($A179,2)="00",SUMIF(BC[],MID($A179,1,2)&amp;"*",bc_2015),IF(RIGHT($A179,1)="0",SUMIF(BC[],MID($A179,1,3)&amp;"*",bc_2015),SUMIF(BC[],$A179,bc_2015))))+'120_EA'!D207</f>
        <v>-14249989.339999676</v>
      </c>
      <c r="E179" s="58"/>
    </row>
    <row r="180" spans="1:5" x14ac:dyDescent="0.25">
      <c r="A180" s="59">
        <v>3220</v>
      </c>
      <c r="B180" s="4" t="s">
        <v>65</v>
      </c>
      <c r="C180" s="22">
        <f ca="1">-IF(RIGHT($A180,3)="000",SUMIF(BC[],MID($A180,1,1)&amp;"*",bc_2016),IF(RIGHT($A180,2)="00",SUMIF(BC[],MID($A180,1,2)&amp;"*",bc_2016),IF(RIGHT($A180,1)="0",SUMIF(BC[],MID($A180,1,3)&amp;"*",bc_2016),SUMIF(BC[],$A180,bc_2016))))</f>
        <v>560792919.97000003</v>
      </c>
      <c r="D180" s="22">
        <f ca="1">-IF(RIGHT($A180,3)="000",SUMIF(BC[],MID($A180,1,1)&amp;"*",bc_2015),IF(RIGHT($A180,2)="00",SUMIF(BC[],MID($A180,1,2)&amp;"*",bc_2015),IF(RIGHT($A180,1)="0",SUMIF(BC[],MID($A180,1,3)&amp;"*",bc_2015),SUMIF(BC[],$A180,bc_2015))))</f>
        <v>576669576.90999985</v>
      </c>
      <c r="E180" s="58"/>
    </row>
    <row r="181" spans="1:5" x14ac:dyDescent="0.25">
      <c r="A181" s="59">
        <v>3230</v>
      </c>
      <c r="B181" s="4" t="s">
        <v>66</v>
      </c>
      <c r="C181" s="22">
        <f ca="1">-IF(RIGHT($A181,3)="000",SUMIF(BC[],MID($A181,1,1)&amp;"*",bc_2016),IF(RIGHT($A181,2)="00",SUMIF(BC[],MID($A181,1,2)&amp;"*",bc_2016),IF(RIGHT($A181,1)="0",SUMIF(BC[],MID($A181,1,3)&amp;"*",bc_2016),SUMIF(BC[],$A181,bc_2016))))</f>
        <v>0</v>
      </c>
      <c r="D181" s="22">
        <f ca="1">-IF(RIGHT($A181,3)="000",SUMIF(BC[],MID($A181,1,1)&amp;"*",bc_2015),IF(RIGHT($A181,2)="00",SUMIF(BC[],MID($A181,1,2)&amp;"*",bc_2015),IF(RIGHT($A181,1)="0",SUMIF(BC[],MID($A181,1,3)&amp;"*",bc_2015),SUMIF(BC[],$A181,bc_2015))))</f>
        <v>0</v>
      </c>
      <c r="E181" s="58"/>
    </row>
    <row r="182" spans="1:5" x14ac:dyDescent="0.25">
      <c r="A182" s="59">
        <v>3231</v>
      </c>
      <c r="B182" s="4" t="s">
        <v>372</v>
      </c>
      <c r="C182" s="22">
        <f ca="1">-IF(RIGHT($A182,3)="000",SUMIF(BC[],MID($A182,1,1)&amp;"*",bc_2016),IF(RIGHT($A182,2)="00",SUMIF(BC[],MID($A182,1,2)&amp;"*",bc_2016),IF(RIGHT($A182,1)="0",SUMIF(BC[],MID($A182,1,3)&amp;"*",bc_2016),SUMIF(BC[],$A182,bc_2016))))</f>
        <v>0</v>
      </c>
      <c r="D182" s="22">
        <f ca="1">-IF(RIGHT($A182,3)="000",SUMIF(BC[],MID($A182,1,1)&amp;"*",bc_2015),IF(RIGHT($A182,2)="00",SUMIF(BC[],MID($A182,1,2)&amp;"*",bc_2015),IF(RIGHT($A182,1)="0",SUMIF(BC[],MID($A182,1,3)&amp;"*",bc_2015),SUMIF(BC[],$A182,bc_2015))))</f>
        <v>0</v>
      </c>
      <c r="E182" s="58"/>
    </row>
    <row r="183" spans="1:5" x14ac:dyDescent="0.25">
      <c r="A183" s="59">
        <v>3232</v>
      </c>
      <c r="B183" s="4" t="s">
        <v>373</v>
      </c>
      <c r="C183" s="22">
        <f ca="1">-IF(RIGHT($A183,3)="000",SUMIF(BC[],MID($A183,1,1)&amp;"*",bc_2016),IF(RIGHT($A183,2)="00",SUMIF(BC[],MID($A183,1,2)&amp;"*",bc_2016),IF(RIGHT($A183,1)="0",SUMIF(BC[],MID($A183,1,3)&amp;"*",bc_2016),SUMIF(BC[],$A183,bc_2016))))</f>
        <v>0</v>
      </c>
      <c r="D183" s="22">
        <f ca="1">-IF(RIGHT($A183,3)="000",SUMIF(BC[],MID($A183,1,1)&amp;"*",bc_2015),IF(RIGHT($A183,2)="00",SUMIF(BC[],MID($A183,1,2)&amp;"*",bc_2015),IF(RIGHT($A183,1)="0",SUMIF(BC[],MID($A183,1,3)&amp;"*",bc_2015),SUMIF(BC[],$A183,bc_2015))))</f>
        <v>0</v>
      </c>
      <c r="E183" s="58"/>
    </row>
    <row r="184" spans="1:5" x14ac:dyDescent="0.25">
      <c r="A184" s="59">
        <v>3233</v>
      </c>
      <c r="B184" s="4" t="s">
        <v>374</v>
      </c>
      <c r="C184" s="22">
        <f ca="1">-IF(RIGHT($A184,3)="000",SUMIF(BC[],MID($A184,1,1)&amp;"*",bc_2016),IF(RIGHT($A184,2)="00",SUMIF(BC[],MID($A184,1,2)&amp;"*",bc_2016),IF(RIGHT($A184,1)="0",SUMIF(BC[],MID($A184,1,3)&amp;"*",bc_2016),SUMIF(BC[],$A184,bc_2016))))</f>
        <v>0</v>
      </c>
      <c r="D184" s="22">
        <f ca="1">-IF(RIGHT($A184,3)="000",SUMIF(BC[],MID($A184,1,1)&amp;"*",bc_2015),IF(RIGHT($A184,2)="00",SUMIF(BC[],MID($A184,1,2)&amp;"*",bc_2015),IF(RIGHT($A184,1)="0",SUMIF(BC[],MID($A184,1,3)&amp;"*",bc_2015),SUMIF(BC[],$A184,bc_2015))))</f>
        <v>0</v>
      </c>
      <c r="E184" s="58"/>
    </row>
    <row r="185" spans="1:5" x14ac:dyDescent="0.25">
      <c r="A185" s="59">
        <v>3239</v>
      </c>
      <c r="B185" s="4" t="s">
        <v>375</v>
      </c>
      <c r="C185" s="22">
        <f ca="1">-IF(RIGHT($A185,3)="000",SUMIF(BC[],MID($A185,1,1)&amp;"*",bc_2016),IF(RIGHT($A185,2)="00",SUMIF(BC[],MID($A185,1,2)&amp;"*",bc_2016),IF(RIGHT($A185,1)="0",SUMIF(BC[],MID($A185,1,3)&amp;"*",bc_2016),SUMIF(BC[],$A185,bc_2016))))</f>
        <v>0</v>
      </c>
      <c r="D185" s="22">
        <f ca="1">-IF(RIGHT($A185,3)="000",SUMIF(BC[],MID($A185,1,1)&amp;"*",bc_2015),IF(RIGHT($A185,2)="00",SUMIF(BC[],MID($A185,1,2)&amp;"*",bc_2015),IF(RIGHT($A185,1)="0",SUMIF(BC[],MID($A185,1,3)&amp;"*",bc_2015),SUMIF(BC[],$A185,bc_2015))))</f>
        <v>0</v>
      </c>
      <c r="E185" s="58"/>
    </row>
    <row r="186" spans="1:5" x14ac:dyDescent="0.25">
      <c r="A186" s="59">
        <v>3240</v>
      </c>
      <c r="B186" s="4" t="s">
        <v>67</v>
      </c>
      <c r="C186" s="22">
        <f ca="1">-IF(RIGHT($A186,3)="000",SUMIF(BC[],MID($A186,1,1)&amp;"*",bc_2016),IF(RIGHT($A186,2)="00",SUMIF(BC[],MID($A186,1,2)&amp;"*",bc_2016),IF(RIGHT($A186,1)="0",SUMIF(BC[],MID($A186,1,3)&amp;"*",bc_2016),SUMIF(BC[],$A186,bc_2016))))</f>
        <v>0</v>
      </c>
      <c r="D186" s="22">
        <f ca="1">-IF(RIGHT($A186,3)="000",SUMIF(BC[],MID($A186,1,1)&amp;"*",bc_2015),IF(RIGHT($A186,2)="00",SUMIF(BC[],MID($A186,1,2)&amp;"*",bc_2015),IF(RIGHT($A186,1)="0",SUMIF(BC[],MID($A186,1,3)&amp;"*",bc_2015),SUMIF(BC[],$A186,bc_2015))))</f>
        <v>0</v>
      </c>
      <c r="E186" s="58"/>
    </row>
    <row r="187" spans="1:5" x14ac:dyDescent="0.25">
      <c r="A187" s="59">
        <v>3241</v>
      </c>
      <c r="B187" s="4" t="s">
        <v>376</v>
      </c>
      <c r="C187" s="22">
        <f ca="1">-IF(RIGHT($A187,3)="000",SUMIF(BC[],MID($A187,1,1)&amp;"*",bc_2016),IF(RIGHT($A187,2)="00",SUMIF(BC[],MID($A187,1,2)&amp;"*",bc_2016),IF(RIGHT($A187,1)="0",SUMIF(BC[],MID($A187,1,3)&amp;"*",bc_2016),SUMIF(BC[],$A187,bc_2016))))</f>
        <v>0</v>
      </c>
      <c r="D187" s="22">
        <f ca="1">-IF(RIGHT($A187,3)="000",SUMIF(BC[],MID($A187,1,1)&amp;"*",bc_2015),IF(RIGHT($A187,2)="00",SUMIF(BC[],MID($A187,1,2)&amp;"*",bc_2015),IF(RIGHT($A187,1)="0",SUMIF(BC[],MID($A187,1,3)&amp;"*",bc_2015),SUMIF(BC[],$A187,bc_2015))))</f>
        <v>0</v>
      </c>
      <c r="E187" s="58"/>
    </row>
    <row r="188" spans="1:5" x14ac:dyDescent="0.25">
      <c r="A188" s="59">
        <v>3242</v>
      </c>
      <c r="B188" s="4" t="s">
        <v>377</v>
      </c>
      <c r="C188" s="22">
        <f ca="1">-IF(RIGHT($A188,3)="000",SUMIF(BC[],MID($A188,1,1)&amp;"*",bc_2016),IF(RIGHT($A188,2)="00",SUMIF(BC[],MID($A188,1,2)&amp;"*",bc_2016),IF(RIGHT($A188,1)="0",SUMIF(BC[],MID($A188,1,3)&amp;"*",bc_2016),SUMIF(BC[],$A188,bc_2016))))</f>
        <v>0</v>
      </c>
      <c r="D188" s="22">
        <f ca="1">-IF(RIGHT($A188,3)="000",SUMIF(BC[],MID($A188,1,1)&amp;"*",bc_2015),IF(RIGHT($A188,2)="00",SUMIF(BC[],MID($A188,1,2)&amp;"*",bc_2015),IF(RIGHT($A188,1)="0",SUMIF(BC[],MID($A188,1,3)&amp;"*",bc_2015),SUMIF(BC[],$A188,bc_2015))))</f>
        <v>0</v>
      </c>
      <c r="E188" s="58"/>
    </row>
    <row r="189" spans="1:5" x14ac:dyDescent="0.25">
      <c r="A189" s="59">
        <v>3243</v>
      </c>
      <c r="B189" s="4" t="s">
        <v>378</v>
      </c>
      <c r="C189" s="22">
        <f ca="1">-IF(RIGHT($A189,3)="000",SUMIF(BC[],MID($A189,1,1)&amp;"*",bc_2016),IF(RIGHT($A189,2)="00",SUMIF(BC[],MID($A189,1,2)&amp;"*",bc_2016),IF(RIGHT($A189,1)="0",SUMIF(BC[],MID($A189,1,3)&amp;"*",bc_2016),SUMIF(BC[],$A189,bc_2016))))</f>
        <v>0</v>
      </c>
      <c r="D189" s="22">
        <f ca="1">-IF(RIGHT($A189,3)="000",SUMIF(BC[],MID($A189,1,1)&amp;"*",bc_2015),IF(RIGHT($A189,2)="00",SUMIF(BC[],MID($A189,1,2)&amp;"*",bc_2015),IF(RIGHT($A189,1)="0",SUMIF(BC[],MID($A189,1,3)&amp;"*",bc_2015),SUMIF(BC[],$A189,bc_2015))))</f>
        <v>0</v>
      </c>
      <c r="E189" s="58"/>
    </row>
    <row r="190" spans="1:5" x14ac:dyDescent="0.25">
      <c r="A190" s="59">
        <v>3250</v>
      </c>
      <c r="B190" s="4" t="s">
        <v>68</v>
      </c>
      <c r="C190" s="22">
        <f ca="1">-IF(RIGHT($A190,3)="000",SUMIF(BC[],MID($A190,1,1)&amp;"*",bc_2016),IF(RIGHT($A190,2)="00",SUMIF(BC[],MID($A190,1,2)&amp;"*",bc_2016),IF(RIGHT($A190,1)="0",SUMIF(BC[],MID($A190,1,3)&amp;"*",bc_2016),SUMIF(BC[],$A190,bc_2016))))</f>
        <v>-417940948.25999999</v>
      </c>
      <c r="D190" s="22">
        <f ca="1">-IF(RIGHT($A190,3)="000",SUMIF(BC[],MID($A190,1,1)&amp;"*",bc_2015),IF(RIGHT($A190,2)="00",SUMIF(BC[],MID($A190,1,2)&amp;"*",bc_2015),IF(RIGHT($A190,1)="0",SUMIF(BC[],MID($A190,1,3)&amp;"*",bc_2015),SUMIF(BC[],$A190,bc_2015))))</f>
        <v>-420347636.30000001</v>
      </c>
      <c r="E190" s="58"/>
    </row>
    <row r="191" spans="1:5" x14ac:dyDescent="0.25">
      <c r="A191" s="59">
        <v>3251</v>
      </c>
      <c r="B191" s="4" t="s">
        <v>379</v>
      </c>
      <c r="C191" s="22">
        <f ca="1">-IF(RIGHT($A191,3)="000",SUMIF(BC[],MID($A191,1,1)&amp;"*",bc_2016),IF(RIGHT($A191,2)="00",SUMIF(BC[],MID($A191,1,2)&amp;"*",bc_2016),IF(RIGHT($A191,1)="0",SUMIF(BC[],MID($A191,1,3)&amp;"*",bc_2016),SUMIF(BC[],$A191,bc_2016))))</f>
        <v>-417940948.25999999</v>
      </c>
      <c r="D191" s="22">
        <f ca="1">-IF(RIGHT($A191,3)="000",SUMIF(BC[],MID($A191,1,1)&amp;"*",bc_2015),IF(RIGHT($A191,2)="00",SUMIF(BC[],MID($A191,1,2)&amp;"*",bc_2015),IF(RIGHT($A191,1)="0",SUMIF(BC[],MID($A191,1,3)&amp;"*",bc_2015),SUMIF(BC[],$A191,bc_2015))))</f>
        <v>-420347636.30000001</v>
      </c>
      <c r="E191" s="58"/>
    </row>
    <row r="192" spans="1:5" x14ac:dyDescent="0.25">
      <c r="A192" s="59">
        <v>3252</v>
      </c>
      <c r="B192" s="4" t="s">
        <v>380</v>
      </c>
      <c r="C192" s="22">
        <f ca="1">-IF(RIGHT($A192,3)="000",SUMIF(BC[],MID($A192,1,1)&amp;"*",bc_2016),IF(RIGHT($A192,2)="00",SUMIF(BC[],MID($A192,1,2)&amp;"*",bc_2016),IF(RIGHT($A192,1)="0",SUMIF(BC[],MID($A192,1,3)&amp;"*",bc_2016),SUMIF(BC[],$A192,bc_2016))))</f>
        <v>0</v>
      </c>
      <c r="D192" s="22">
        <f ca="1">-IF(RIGHT($A192,3)="000",SUMIF(BC[],MID($A192,1,1)&amp;"*",bc_2015),IF(RIGHT($A192,2)="00",SUMIF(BC[],MID($A192,1,2)&amp;"*",bc_2015),IF(RIGHT($A192,1)="0",SUMIF(BC[],MID($A192,1,3)&amp;"*",bc_2015),SUMIF(BC[],$A192,bc_2015))))</f>
        <v>0</v>
      </c>
      <c r="E192" s="58"/>
    </row>
    <row r="193" spans="1:5" ht="11.25" customHeight="1" x14ac:dyDescent="0.25">
      <c r="A193" s="56">
        <v>3300</v>
      </c>
      <c r="B193" s="3" t="s">
        <v>381</v>
      </c>
      <c r="C193" s="22">
        <f ca="1">SUM(C194:C195)</f>
        <v>0</v>
      </c>
      <c r="D193" s="22">
        <f ca="1">SUM(D194:D195)</f>
        <v>0</v>
      </c>
      <c r="E193" s="58"/>
    </row>
    <row r="194" spans="1:5" x14ac:dyDescent="0.25">
      <c r="A194" s="59">
        <v>3310</v>
      </c>
      <c r="B194" s="4" t="s">
        <v>69</v>
      </c>
      <c r="C194" s="22">
        <f ca="1">-IF(RIGHT($A194,3)="000",SUMIF(BC[],MID($A194,1,1)&amp;"*",bc_2016),IF(RIGHT($A194,2)="00",SUMIF(BC[],MID($A194,1,2)&amp;"*",bc_2016),IF(RIGHT($A194,1)="0",SUMIF(BC[],MID($A194,1,3)&amp;"*",bc_2016),SUMIF(BC[],$A194,bc_2016))))</f>
        <v>0</v>
      </c>
      <c r="D194" s="22">
        <f ca="1">-IF(RIGHT($A194,3)="000",SUMIF(BC[],MID($A194,1,1)&amp;"*",bc_2015),IF(RIGHT($A194,2)="00",SUMIF(BC[],MID($A194,1,2)&amp;"*",bc_2015),IF(RIGHT($A194,1)="0",SUMIF(BC[],MID($A194,1,3)&amp;"*",bc_2015),SUMIF(BC[],$A194,bc_2015))))</f>
        <v>0</v>
      </c>
      <c r="E194" s="58"/>
    </row>
    <row r="195" spans="1:5" x14ac:dyDescent="0.25">
      <c r="A195" s="62">
        <v>3320</v>
      </c>
      <c r="B195" s="5" t="s">
        <v>70</v>
      </c>
      <c r="C195" s="23">
        <f ca="1">-IF(RIGHT($A195,3)="000",SUMIF(BC[],MID($A195,1,1)&amp;"*",bc_2016),IF(RIGHT($A195,2)="00",SUMIF(BC[],MID($A195,1,2)&amp;"*",bc_2016),IF(RIGHT($A195,1)="0",SUMIF(BC[],MID($A195,1,3)&amp;"*",bc_2016),SUMIF(BC[],$A195,bc_2016))))</f>
        <v>0</v>
      </c>
      <c r="D195" s="23">
        <f ca="1">-IF(RIGHT($A195,3)="000",SUMIF(BC[],MID($A195,1,1)&amp;"*",bc_2015),IF(RIGHT($A195,2)="00",SUMIF(BC[],MID($A195,1,2)&amp;"*",bc_2015),IF(RIGHT($A195,1)="0",SUMIF(BC[],MID($A195,1,3)&amp;"*",bc_2015),SUMIF(BC[],$A195,bc_2015))))</f>
        <v>0</v>
      </c>
      <c r="E195" s="64"/>
    </row>
  </sheetData>
  <sheetProtection autoFilter="0"/>
  <mergeCells count="1">
    <mergeCell ref="A1:E1"/>
  </mergeCells>
  <dataValidations count="6">
    <dataValidation allowBlank="1" showInputMessage="1" showErrorMessage="1" prompt="Muestra el saldo de las cuentas acumulado al periodo que se presenta." sqref="C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C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C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C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C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C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C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C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C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C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C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C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C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C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C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dataValidation allowBlank="1" showInputMessage="1" showErrorMessage="1" prompt="Muestra el saldo de las cuentas acumulado al 31 de diciembre del ejercicio 2014." sqref="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ataValidation allowBlank="1" showInputMessage="1" showErrorMessage="1" prompt="Muestra el saldo de las cuentas acumulado al 31 de diciembre del ejercicio 2015." sqref="D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D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D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D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D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D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D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D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D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D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D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D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D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D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D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D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dataValidation allowBlank="1" showInputMessage="1" showErrorMessage="1" prompt="Corresponde al nombre o descripción de la cuenta de acuerdo al Plan de Cuentas emitido por el CONAC."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B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B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B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B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B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B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B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B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B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B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B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B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B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B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dataValidation allowBlank="1" showInputMessage="1" showErrorMessage="1" prompt="Corresponde al número de cuenta al 4° nivel del Plan de Cuentas emitido por el CONAC (DOF 23/12/2015)." sqref="A2 IV2 SR2 ACN2 AMJ2 AWF2 BGB2 BPX2 BZT2 CJP2 CTL2 DDH2 DND2 DWZ2 EGV2 EQR2 FAN2 FKJ2 FUF2 GEB2 GNX2 GXT2 HHP2 HRL2 IBH2 ILD2 IUZ2 JEV2 JOR2 JYN2 KIJ2 KSF2 LCB2 LLX2 LVT2 MFP2 MPL2 MZH2 NJD2 NSZ2 OCV2 OMR2 OWN2 PGJ2 PQF2 QAB2 QJX2 QTT2 RDP2 RNL2 RXH2 SHD2 SQZ2 TAV2 TKR2 TUN2 UEJ2 UOF2 UYB2 VHX2 VRT2 WBP2 WLL2 WVH2 A65539 IV65539 SR65539 ACN65539 AMJ65539 AWF65539 BGB65539 BPX65539 BZT65539 CJP65539 CTL65539 DDH65539 DND65539 DWZ65539 EGV65539 EQR65539 FAN65539 FKJ65539 FUF65539 GEB65539 GNX65539 GXT65539 HHP65539 HRL65539 IBH65539 ILD65539 IUZ65539 JEV65539 JOR65539 JYN65539 KIJ65539 KSF65539 LCB65539 LLX65539 LVT65539 MFP65539 MPL65539 MZH65539 NJD65539 NSZ65539 OCV65539 OMR65539 OWN65539 PGJ65539 PQF65539 QAB65539 QJX65539 QTT65539 RDP65539 RNL65539 RXH65539 SHD65539 SQZ65539 TAV65539 TKR65539 TUN65539 UEJ65539 UOF65539 UYB65539 VHX65539 VRT65539 WBP65539 WLL65539 WVH65539 A131075 IV131075 SR131075 ACN131075 AMJ131075 AWF131075 BGB131075 BPX131075 BZT131075 CJP131075 CTL131075 DDH131075 DND131075 DWZ131075 EGV131075 EQR131075 FAN131075 FKJ131075 FUF131075 GEB131075 GNX131075 GXT131075 HHP131075 HRL131075 IBH131075 ILD131075 IUZ131075 JEV131075 JOR131075 JYN131075 KIJ131075 KSF131075 LCB131075 LLX131075 LVT131075 MFP131075 MPL131075 MZH131075 NJD131075 NSZ131075 OCV131075 OMR131075 OWN131075 PGJ131075 PQF131075 QAB131075 QJX131075 QTT131075 RDP131075 RNL131075 RXH131075 SHD131075 SQZ131075 TAV131075 TKR131075 TUN131075 UEJ131075 UOF131075 UYB131075 VHX131075 VRT131075 WBP131075 WLL131075 WVH131075 A196611 IV196611 SR196611 ACN196611 AMJ196611 AWF196611 BGB196611 BPX196611 BZT196611 CJP196611 CTL196611 DDH196611 DND196611 DWZ196611 EGV196611 EQR196611 FAN196611 FKJ196611 FUF196611 GEB196611 GNX196611 GXT196611 HHP196611 HRL196611 IBH196611 ILD196611 IUZ196611 JEV196611 JOR196611 JYN196611 KIJ196611 KSF196611 LCB196611 LLX196611 LVT196611 MFP196611 MPL196611 MZH196611 NJD196611 NSZ196611 OCV196611 OMR196611 OWN196611 PGJ196611 PQF196611 QAB196611 QJX196611 QTT196611 RDP196611 RNL196611 RXH196611 SHD196611 SQZ196611 TAV196611 TKR196611 TUN196611 UEJ196611 UOF196611 UYB196611 VHX196611 VRT196611 WBP196611 WLL196611 WVH196611 A262147 IV262147 SR262147 ACN262147 AMJ262147 AWF262147 BGB262147 BPX262147 BZT262147 CJP262147 CTL262147 DDH262147 DND262147 DWZ262147 EGV262147 EQR262147 FAN262147 FKJ262147 FUF262147 GEB262147 GNX262147 GXT262147 HHP262147 HRL262147 IBH262147 ILD262147 IUZ262147 JEV262147 JOR262147 JYN262147 KIJ262147 KSF262147 LCB262147 LLX262147 LVT262147 MFP262147 MPL262147 MZH262147 NJD262147 NSZ262147 OCV262147 OMR262147 OWN262147 PGJ262147 PQF262147 QAB262147 QJX262147 QTT262147 RDP262147 RNL262147 RXH262147 SHD262147 SQZ262147 TAV262147 TKR262147 TUN262147 UEJ262147 UOF262147 UYB262147 VHX262147 VRT262147 WBP262147 WLL262147 WVH262147 A327683 IV327683 SR327683 ACN327683 AMJ327683 AWF327683 BGB327683 BPX327683 BZT327683 CJP327683 CTL327683 DDH327683 DND327683 DWZ327683 EGV327683 EQR327683 FAN327683 FKJ327683 FUF327683 GEB327683 GNX327683 GXT327683 HHP327683 HRL327683 IBH327683 ILD327683 IUZ327683 JEV327683 JOR327683 JYN327683 KIJ327683 KSF327683 LCB327683 LLX327683 LVT327683 MFP327683 MPL327683 MZH327683 NJD327683 NSZ327683 OCV327683 OMR327683 OWN327683 PGJ327683 PQF327683 QAB327683 QJX327683 QTT327683 RDP327683 RNL327683 RXH327683 SHD327683 SQZ327683 TAV327683 TKR327683 TUN327683 UEJ327683 UOF327683 UYB327683 VHX327683 VRT327683 WBP327683 WLL327683 WVH327683 A393219 IV393219 SR393219 ACN393219 AMJ393219 AWF393219 BGB393219 BPX393219 BZT393219 CJP393219 CTL393219 DDH393219 DND393219 DWZ393219 EGV393219 EQR393219 FAN393219 FKJ393219 FUF393219 GEB393219 GNX393219 GXT393219 HHP393219 HRL393219 IBH393219 ILD393219 IUZ393219 JEV393219 JOR393219 JYN393219 KIJ393219 KSF393219 LCB393219 LLX393219 LVT393219 MFP393219 MPL393219 MZH393219 NJD393219 NSZ393219 OCV393219 OMR393219 OWN393219 PGJ393219 PQF393219 QAB393219 QJX393219 QTT393219 RDP393219 RNL393219 RXH393219 SHD393219 SQZ393219 TAV393219 TKR393219 TUN393219 UEJ393219 UOF393219 UYB393219 VHX393219 VRT393219 WBP393219 WLL393219 WVH393219 A458755 IV458755 SR458755 ACN458755 AMJ458755 AWF458755 BGB458755 BPX458755 BZT458755 CJP458755 CTL458755 DDH458755 DND458755 DWZ458755 EGV458755 EQR458755 FAN458755 FKJ458755 FUF458755 GEB458755 GNX458755 GXT458755 HHP458755 HRL458755 IBH458755 ILD458755 IUZ458755 JEV458755 JOR458755 JYN458755 KIJ458755 KSF458755 LCB458755 LLX458755 LVT458755 MFP458755 MPL458755 MZH458755 NJD458755 NSZ458755 OCV458755 OMR458755 OWN458755 PGJ458755 PQF458755 QAB458755 QJX458755 QTT458755 RDP458755 RNL458755 RXH458755 SHD458755 SQZ458755 TAV458755 TKR458755 TUN458755 UEJ458755 UOF458755 UYB458755 VHX458755 VRT458755 WBP458755 WLL458755 WVH458755 A524291 IV524291 SR524291 ACN524291 AMJ524291 AWF524291 BGB524291 BPX524291 BZT524291 CJP524291 CTL524291 DDH524291 DND524291 DWZ524291 EGV524291 EQR524291 FAN524291 FKJ524291 FUF524291 GEB524291 GNX524291 GXT524291 HHP524291 HRL524291 IBH524291 ILD524291 IUZ524291 JEV524291 JOR524291 JYN524291 KIJ524291 KSF524291 LCB524291 LLX524291 LVT524291 MFP524291 MPL524291 MZH524291 NJD524291 NSZ524291 OCV524291 OMR524291 OWN524291 PGJ524291 PQF524291 QAB524291 QJX524291 QTT524291 RDP524291 RNL524291 RXH524291 SHD524291 SQZ524291 TAV524291 TKR524291 TUN524291 UEJ524291 UOF524291 UYB524291 VHX524291 VRT524291 WBP524291 WLL524291 WVH524291 A589827 IV589827 SR589827 ACN589827 AMJ589827 AWF589827 BGB589827 BPX589827 BZT589827 CJP589827 CTL589827 DDH589827 DND589827 DWZ589827 EGV589827 EQR589827 FAN589827 FKJ589827 FUF589827 GEB589827 GNX589827 GXT589827 HHP589827 HRL589827 IBH589827 ILD589827 IUZ589827 JEV589827 JOR589827 JYN589827 KIJ589827 KSF589827 LCB589827 LLX589827 LVT589827 MFP589827 MPL589827 MZH589827 NJD589827 NSZ589827 OCV589827 OMR589827 OWN589827 PGJ589827 PQF589827 QAB589827 QJX589827 QTT589827 RDP589827 RNL589827 RXH589827 SHD589827 SQZ589827 TAV589827 TKR589827 TUN589827 UEJ589827 UOF589827 UYB589827 VHX589827 VRT589827 WBP589827 WLL589827 WVH589827 A655363 IV655363 SR655363 ACN655363 AMJ655363 AWF655363 BGB655363 BPX655363 BZT655363 CJP655363 CTL655363 DDH655363 DND655363 DWZ655363 EGV655363 EQR655363 FAN655363 FKJ655363 FUF655363 GEB655363 GNX655363 GXT655363 HHP655363 HRL655363 IBH655363 ILD655363 IUZ655363 JEV655363 JOR655363 JYN655363 KIJ655363 KSF655363 LCB655363 LLX655363 LVT655363 MFP655363 MPL655363 MZH655363 NJD655363 NSZ655363 OCV655363 OMR655363 OWN655363 PGJ655363 PQF655363 QAB655363 QJX655363 QTT655363 RDP655363 RNL655363 RXH655363 SHD655363 SQZ655363 TAV655363 TKR655363 TUN655363 UEJ655363 UOF655363 UYB655363 VHX655363 VRT655363 WBP655363 WLL655363 WVH655363 A720899 IV720899 SR720899 ACN720899 AMJ720899 AWF720899 BGB720899 BPX720899 BZT720899 CJP720899 CTL720899 DDH720899 DND720899 DWZ720899 EGV720899 EQR720899 FAN720899 FKJ720899 FUF720899 GEB720899 GNX720899 GXT720899 HHP720899 HRL720899 IBH720899 ILD720899 IUZ720899 JEV720899 JOR720899 JYN720899 KIJ720899 KSF720899 LCB720899 LLX720899 LVT720899 MFP720899 MPL720899 MZH720899 NJD720899 NSZ720899 OCV720899 OMR720899 OWN720899 PGJ720899 PQF720899 QAB720899 QJX720899 QTT720899 RDP720899 RNL720899 RXH720899 SHD720899 SQZ720899 TAV720899 TKR720899 TUN720899 UEJ720899 UOF720899 UYB720899 VHX720899 VRT720899 WBP720899 WLL720899 WVH720899 A786435 IV786435 SR786435 ACN786435 AMJ786435 AWF786435 BGB786435 BPX786435 BZT786435 CJP786435 CTL786435 DDH786435 DND786435 DWZ786435 EGV786435 EQR786435 FAN786435 FKJ786435 FUF786435 GEB786435 GNX786435 GXT786435 HHP786435 HRL786435 IBH786435 ILD786435 IUZ786435 JEV786435 JOR786435 JYN786435 KIJ786435 KSF786435 LCB786435 LLX786435 LVT786435 MFP786435 MPL786435 MZH786435 NJD786435 NSZ786435 OCV786435 OMR786435 OWN786435 PGJ786435 PQF786435 QAB786435 QJX786435 QTT786435 RDP786435 RNL786435 RXH786435 SHD786435 SQZ786435 TAV786435 TKR786435 TUN786435 UEJ786435 UOF786435 UYB786435 VHX786435 VRT786435 WBP786435 WLL786435 WVH786435 A851971 IV851971 SR851971 ACN851971 AMJ851971 AWF851971 BGB851971 BPX851971 BZT851971 CJP851971 CTL851971 DDH851971 DND851971 DWZ851971 EGV851971 EQR851971 FAN851971 FKJ851971 FUF851971 GEB851971 GNX851971 GXT851971 HHP851971 HRL851971 IBH851971 ILD851971 IUZ851971 JEV851971 JOR851971 JYN851971 KIJ851971 KSF851971 LCB851971 LLX851971 LVT851971 MFP851971 MPL851971 MZH851971 NJD851971 NSZ851971 OCV851971 OMR851971 OWN851971 PGJ851971 PQF851971 QAB851971 QJX851971 QTT851971 RDP851971 RNL851971 RXH851971 SHD851971 SQZ851971 TAV851971 TKR851971 TUN851971 UEJ851971 UOF851971 UYB851971 VHX851971 VRT851971 WBP851971 WLL851971 WVH851971 A917507 IV917507 SR917507 ACN917507 AMJ917507 AWF917507 BGB917507 BPX917507 BZT917507 CJP917507 CTL917507 DDH917507 DND917507 DWZ917507 EGV917507 EQR917507 FAN917507 FKJ917507 FUF917507 GEB917507 GNX917507 GXT917507 HHP917507 HRL917507 IBH917507 ILD917507 IUZ917507 JEV917507 JOR917507 JYN917507 KIJ917507 KSF917507 LCB917507 LLX917507 LVT917507 MFP917507 MPL917507 MZH917507 NJD917507 NSZ917507 OCV917507 OMR917507 OWN917507 PGJ917507 PQF917507 QAB917507 QJX917507 QTT917507 RDP917507 RNL917507 RXH917507 SHD917507 SQZ917507 TAV917507 TKR917507 TUN917507 UEJ917507 UOF917507 UYB917507 VHX917507 VRT917507 WBP917507 WLL917507 WVH917507 A983043 IV983043 SR983043 ACN983043 AMJ983043 AWF983043 BGB983043 BPX983043 BZT983043 CJP983043 CTL983043 DDH983043 DND983043 DWZ983043 EGV983043 EQR983043 FAN983043 FKJ983043 FUF983043 GEB983043 GNX983043 GXT983043 HHP983043 HRL983043 IBH983043 ILD983043 IUZ983043 JEV983043 JOR983043 JYN983043 KIJ983043 KSF983043 LCB983043 LLX983043 LVT983043 MFP983043 MPL983043 MZH983043 NJD983043 NSZ983043 OCV983043 OMR983043 OWN983043 PGJ983043 PQF983043 QAB983043 QJX983043 QTT983043 RDP983043 RNL983043 RXH983043 SHD983043 SQZ983043 TAV983043 TKR983043 TUN983043 UEJ983043 UOF983043 UYB983043 VHX983043 VRT983043 WBP983043 WLL983043 WVH983043"/>
    <dataValidation allowBlank="1" showInputMessage="1" showErrorMessage="1" prompt="Dato alfanumérico con el que se vincula este estado financiero con el documento denominado &quot;Notas a los Estados Financieros&quot;."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dataValidations>
  <pageMargins left="0.74803149606299213" right="0.74803149606299213" top="0.98425196850393704" bottom="0.98425196850393704" header="0" footer="0"/>
  <pageSetup scale="71" fitToHeight="0" orientation="portrait" r:id="rId1"/>
  <headerFooter alignWithMargins="0"/>
  <ignoredErrors>
    <ignoredError sqref="C43:D195 C3:D40 C41:D4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showGridLines="0" workbookViewId="0">
      <pane ySplit="2" topLeftCell="A3" activePane="bottomLeft" state="frozen"/>
      <selection pane="bottomLeft" activeCell="C5" sqref="C5"/>
    </sheetView>
  </sheetViews>
  <sheetFormatPr baseColWidth="10" defaultColWidth="9.28515625" defaultRowHeight="11.25" x14ac:dyDescent="0.25"/>
  <cols>
    <col min="1" max="1" width="7.7109375" style="67" customWidth="1"/>
    <col min="2" max="2" width="62.85546875" style="13" customWidth="1"/>
    <col min="3" max="4" width="16.28515625" style="75" customWidth="1"/>
    <col min="5" max="5" width="6.85546875" style="71" customWidth="1"/>
    <col min="6" max="255" width="9.28515625" style="67"/>
    <col min="256" max="256" width="7.7109375" style="67" customWidth="1"/>
    <col min="257" max="257" width="62.85546875" style="67" customWidth="1"/>
    <col min="258" max="260" width="16.28515625" style="67" customWidth="1"/>
    <col min="261" max="261" width="6.85546875" style="67" customWidth="1"/>
    <col min="262" max="511" width="9.28515625" style="67"/>
    <col min="512" max="512" width="7.7109375" style="67" customWidth="1"/>
    <col min="513" max="513" width="62.85546875" style="67" customWidth="1"/>
    <col min="514" max="516" width="16.28515625" style="67" customWidth="1"/>
    <col min="517" max="517" width="6.85546875" style="67" customWidth="1"/>
    <col min="518" max="767" width="9.28515625" style="67"/>
    <col min="768" max="768" width="7.7109375" style="67" customWidth="1"/>
    <col min="769" max="769" width="62.85546875" style="67" customWidth="1"/>
    <col min="770" max="772" width="16.28515625" style="67" customWidth="1"/>
    <col min="773" max="773" width="6.85546875" style="67" customWidth="1"/>
    <col min="774" max="1023" width="9.28515625" style="67"/>
    <col min="1024" max="1024" width="7.7109375" style="67" customWidth="1"/>
    <col min="1025" max="1025" width="62.85546875" style="67" customWidth="1"/>
    <col min="1026" max="1028" width="16.28515625" style="67" customWidth="1"/>
    <col min="1029" max="1029" width="6.85546875" style="67" customWidth="1"/>
    <col min="1030" max="1279" width="9.28515625" style="67"/>
    <col min="1280" max="1280" width="7.7109375" style="67" customWidth="1"/>
    <col min="1281" max="1281" width="62.85546875" style="67" customWidth="1"/>
    <col min="1282" max="1284" width="16.28515625" style="67" customWidth="1"/>
    <col min="1285" max="1285" width="6.85546875" style="67" customWidth="1"/>
    <col min="1286" max="1535" width="9.28515625" style="67"/>
    <col min="1536" max="1536" width="7.7109375" style="67" customWidth="1"/>
    <col min="1537" max="1537" width="62.85546875" style="67" customWidth="1"/>
    <col min="1538" max="1540" width="16.28515625" style="67" customWidth="1"/>
    <col min="1541" max="1541" width="6.85546875" style="67" customWidth="1"/>
    <col min="1542" max="1791" width="9.28515625" style="67"/>
    <col min="1792" max="1792" width="7.7109375" style="67" customWidth="1"/>
    <col min="1793" max="1793" width="62.85546875" style="67" customWidth="1"/>
    <col min="1794" max="1796" width="16.28515625" style="67" customWidth="1"/>
    <col min="1797" max="1797" width="6.85546875" style="67" customWidth="1"/>
    <col min="1798" max="2047" width="9.28515625" style="67"/>
    <col min="2048" max="2048" width="7.7109375" style="67" customWidth="1"/>
    <col min="2049" max="2049" width="62.85546875" style="67" customWidth="1"/>
    <col min="2050" max="2052" width="16.28515625" style="67" customWidth="1"/>
    <col min="2053" max="2053" width="6.85546875" style="67" customWidth="1"/>
    <col min="2054" max="2303" width="9.28515625" style="67"/>
    <col min="2304" max="2304" width="7.7109375" style="67" customWidth="1"/>
    <col min="2305" max="2305" width="62.85546875" style="67" customWidth="1"/>
    <col min="2306" max="2308" width="16.28515625" style="67" customWidth="1"/>
    <col min="2309" max="2309" width="6.85546875" style="67" customWidth="1"/>
    <col min="2310" max="2559" width="9.28515625" style="67"/>
    <col min="2560" max="2560" width="7.7109375" style="67" customWidth="1"/>
    <col min="2561" max="2561" width="62.85546875" style="67" customWidth="1"/>
    <col min="2562" max="2564" width="16.28515625" style="67" customWidth="1"/>
    <col min="2565" max="2565" width="6.85546875" style="67" customWidth="1"/>
    <col min="2566" max="2815" width="9.28515625" style="67"/>
    <col min="2816" max="2816" width="7.7109375" style="67" customWidth="1"/>
    <col min="2817" max="2817" width="62.85546875" style="67" customWidth="1"/>
    <col min="2818" max="2820" width="16.28515625" style="67" customWidth="1"/>
    <col min="2821" max="2821" width="6.85546875" style="67" customWidth="1"/>
    <col min="2822" max="3071" width="9.28515625" style="67"/>
    <col min="3072" max="3072" width="7.7109375" style="67" customWidth="1"/>
    <col min="3073" max="3073" width="62.85546875" style="67" customWidth="1"/>
    <col min="3074" max="3076" width="16.28515625" style="67" customWidth="1"/>
    <col min="3077" max="3077" width="6.85546875" style="67" customWidth="1"/>
    <col min="3078" max="3327" width="9.28515625" style="67"/>
    <col min="3328" max="3328" width="7.7109375" style="67" customWidth="1"/>
    <col min="3329" max="3329" width="62.85546875" style="67" customWidth="1"/>
    <col min="3330" max="3332" width="16.28515625" style="67" customWidth="1"/>
    <col min="3333" max="3333" width="6.85546875" style="67" customWidth="1"/>
    <col min="3334" max="3583" width="9.28515625" style="67"/>
    <col min="3584" max="3584" width="7.7109375" style="67" customWidth="1"/>
    <col min="3585" max="3585" width="62.85546875" style="67" customWidth="1"/>
    <col min="3586" max="3588" width="16.28515625" style="67" customWidth="1"/>
    <col min="3589" max="3589" width="6.85546875" style="67" customWidth="1"/>
    <col min="3590" max="3839" width="9.28515625" style="67"/>
    <col min="3840" max="3840" width="7.7109375" style="67" customWidth="1"/>
    <col min="3841" max="3841" width="62.85546875" style="67" customWidth="1"/>
    <col min="3842" max="3844" width="16.28515625" style="67" customWidth="1"/>
    <col min="3845" max="3845" width="6.85546875" style="67" customWidth="1"/>
    <col min="3846" max="4095" width="9.28515625" style="67"/>
    <col min="4096" max="4096" width="7.7109375" style="67" customWidth="1"/>
    <col min="4097" max="4097" width="62.85546875" style="67" customWidth="1"/>
    <col min="4098" max="4100" width="16.28515625" style="67" customWidth="1"/>
    <col min="4101" max="4101" width="6.85546875" style="67" customWidth="1"/>
    <col min="4102" max="4351" width="9.28515625" style="67"/>
    <col min="4352" max="4352" width="7.7109375" style="67" customWidth="1"/>
    <col min="4353" max="4353" width="62.85546875" style="67" customWidth="1"/>
    <col min="4354" max="4356" width="16.28515625" style="67" customWidth="1"/>
    <col min="4357" max="4357" width="6.85546875" style="67" customWidth="1"/>
    <col min="4358" max="4607" width="9.28515625" style="67"/>
    <col min="4608" max="4608" width="7.7109375" style="67" customWidth="1"/>
    <col min="4609" max="4609" width="62.85546875" style="67" customWidth="1"/>
    <col min="4610" max="4612" width="16.28515625" style="67" customWidth="1"/>
    <col min="4613" max="4613" width="6.85546875" style="67" customWidth="1"/>
    <col min="4614" max="4863" width="9.28515625" style="67"/>
    <col min="4864" max="4864" width="7.7109375" style="67" customWidth="1"/>
    <col min="4865" max="4865" width="62.85546875" style="67" customWidth="1"/>
    <col min="4866" max="4868" width="16.28515625" style="67" customWidth="1"/>
    <col min="4869" max="4869" width="6.85546875" style="67" customWidth="1"/>
    <col min="4870" max="5119" width="9.28515625" style="67"/>
    <col min="5120" max="5120" width="7.7109375" style="67" customWidth="1"/>
    <col min="5121" max="5121" width="62.85546875" style="67" customWidth="1"/>
    <col min="5122" max="5124" width="16.28515625" style="67" customWidth="1"/>
    <col min="5125" max="5125" width="6.85546875" style="67" customWidth="1"/>
    <col min="5126" max="5375" width="9.28515625" style="67"/>
    <col min="5376" max="5376" width="7.7109375" style="67" customWidth="1"/>
    <col min="5377" max="5377" width="62.85546875" style="67" customWidth="1"/>
    <col min="5378" max="5380" width="16.28515625" style="67" customWidth="1"/>
    <col min="5381" max="5381" width="6.85546875" style="67" customWidth="1"/>
    <col min="5382" max="5631" width="9.28515625" style="67"/>
    <col min="5632" max="5632" width="7.7109375" style="67" customWidth="1"/>
    <col min="5633" max="5633" width="62.85546875" style="67" customWidth="1"/>
    <col min="5634" max="5636" width="16.28515625" style="67" customWidth="1"/>
    <col min="5637" max="5637" width="6.85546875" style="67" customWidth="1"/>
    <col min="5638" max="5887" width="9.28515625" style="67"/>
    <col min="5888" max="5888" width="7.7109375" style="67" customWidth="1"/>
    <col min="5889" max="5889" width="62.85546875" style="67" customWidth="1"/>
    <col min="5890" max="5892" width="16.28515625" style="67" customWidth="1"/>
    <col min="5893" max="5893" width="6.85546875" style="67" customWidth="1"/>
    <col min="5894" max="6143" width="9.28515625" style="67"/>
    <col min="6144" max="6144" width="7.7109375" style="67" customWidth="1"/>
    <col min="6145" max="6145" width="62.85546875" style="67" customWidth="1"/>
    <col min="6146" max="6148" width="16.28515625" style="67" customWidth="1"/>
    <col min="6149" max="6149" width="6.85546875" style="67" customWidth="1"/>
    <col min="6150" max="6399" width="9.28515625" style="67"/>
    <col min="6400" max="6400" width="7.7109375" style="67" customWidth="1"/>
    <col min="6401" max="6401" width="62.85546875" style="67" customWidth="1"/>
    <col min="6402" max="6404" width="16.28515625" style="67" customWidth="1"/>
    <col min="6405" max="6405" width="6.85546875" style="67" customWidth="1"/>
    <col min="6406" max="6655" width="9.28515625" style="67"/>
    <col min="6656" max="6656" width="7.7109375" style="67" customWidth="1"/>
    <col min="6657" max="6657" width="62.85546875" style="67" customWidth="1"/>
    <col min="6658" max="6660" width="16.28515625" style="67" customWidth="1"/>
    <col min="6661" max="6661" width="6.85546875" style="67" customWidth="1"/>
    <col min="6662" max="6911" width="9.28515625" style="67"/>
    <col min="6912" max="6912" width="7.7109375" style="67" customWidth="1"/>
    <col min="6913" max="6913" width="62.85546875" style="67" customWidth="1"/>
    <col min="6914" max="6916" width="16.28515625" style="67" customWidth="1"/>
    <col min="6917" max="6917" width="6.85546875" style="67" customWidth="1"/>
    <col min="6918" max="7167" width="9.28515625" style="67"/>
    <col min="7168" max="7168" width="7.7109375" style="67" customWidth="1"/>
    <col min="7169" max="7169" width="62.85546875" style="67" customWidth="1"/>
    <col min="7170" max="7172" width="16.28515625" style="67" customWidth="1"/>
    <col min="7173" max="7173" width="6.85546875" style="67" customWidth="1"/>
    <col min="7174" max="7423" width="9.28515625" style="67"/>
    <col min="7424" max="7424" width="7.7109375" style="67" customWidth="1"/>
    <col min="7425" max="7425" width="62.85546875" style="67" customWidth="1"/>
    <col min="7426" max="7428" width="16.28515625" style="67" customWidth="1"/>
    <col min="7429" max="7429" width="6.85546875" style="67" customWidth="1"/>
    <col min="7430" max="7679" width="9.28515625" style="67"/>
    <col min="7680" max="7680" width="7.7109375" style="67" customWidth="1"/>
    <col min="7681" max="7681" width="62.85546875" style="67" customWidth="1"/>
    <col min="7682" max="7684" width="16.28515625" style="67" customWidth="1"/>
    <col min="7685" max="7685" width="6.85546875" style="67" customWidth="1"/>
    <col min="7686" max="7935" width="9.28515625" style="67"/>
    <col min="7936" max="7936" width="7.7109375" style="67" customWidth="1"/>
    <col min="7937" max="7937" width="62.85546875" style="67" customWidth="1"/>
    <col min="7938" max="7940" width="16.28515625" style="67" customWidth="1"/>
    <col min="7941" max="7941" width="6.85546875" style="67" customWidth="1"/>
    <col min="7942" max="8191" width="9.28515625" style="67"/>
    <col min="8192" max="8192" width="7.7109375" style="67" customWidth="1"/>
    <col min="8193" max="8193" width="62.85546875" style="67" customWidth="1"/>
    <col min="8194" max="8196" width="16.28515625" style="67" customWidth="1"/>
    <col min="8197" max="8197" width="6.85546875" style="67" customWidth="1"/>
    <col min="8198" max="8447" width="9.28515625" style="67"/>
    <col min="8448" max="8448" width="7.7109375" style="67" customWidth="1"/>
    <col min="8449" max="8449" width="62.85546875" style="67" customWidth="1"/>
    <col min="8450" max="8452" width="16.28515625" style="67" customWidth="1"/>
    <col min="8453" max="8453" width="6.85546875" style="67" customWidth="1"/>
    <col min="8454" max="8703" width="9.28515625" style="67"/>
    <col min="8704" max="8704" width="7.7109375" style="67" customWidth="1"/>
    <col min="8705" max="8705" width="62.85546875" style="67" customWidth="1"/>
    <col min="8706" max="8708" width="16.28515625" style="67" customWidth="1"/>
    <col min="8709" max="8709" width="6.85546875" style="67" customWidth="1"/>
    <col min="8710" max="8959" width="9.28515625" style="67"/>
    <col min="8960" max="8960" width="7.7109375" style="67" customWidth="1"/>
    <col min="8961" max="8961" width="62.85546875" style="67" customWidth="1"/>
    <col min="8962" max="8964" width="16.28515625" style="67" customWidth="1"/>
    <col min="8965" max="8965" width="6.85546875" style="67" customWidth="1"/>
    <col min="8966" max="9215" width="9.28515625" style="67"/>
    <col min="9216" max="9216" width="7.7109375" style="67" customWidth="1"/>
    <col min="9217" max="9217" width="62.85546875" style="67" customWidth="1"/>
    <col min="9218" max="9220" width="16.28515625" style="67" customWidth="1"/>
    <col min="9221" max="9221" width="6.85546875" style="67" customWidth="1"/>
    <col min="9222" max="9471" width="9.28515625" style="67"/>
    <col min="9472" max="9472" width="7.7109375" style="67" customWidth="1"/>
    <col min="9473" max="9473" width="62.85546875" style="67" customWidth="1"/>
    <col min="9474" max="9476" width="16.28515625" style="67" customWidth="1"/>
    <col min="9477" max="9477" width="6.85546875" style="67" customWidth="1"/>
    <col min="9478" max="9727" width="9.28515625" style="67"/>
    <col min="9728" max="9728" width="7.7109375" style="67" customWidth="1"/>
    <col min="9729" max="9729" width="62.85546875" style="67" customWidth="1"/>
    <col min="9730" max="9732" width="16.28515625" style="67" customWidth="1"/>
    <col min="9733" max="9733" width="6.85546875" style="67" customWidth="1"/>
    <col min="9734" max="9983" width="9.28515625" style="67"/>
    <col min="9984" max="9984" width="7.7109375" style="67" customWidth="1"/>
    <col min="9985" max="9985" width="62.85546875" style="67" customWidth="1"/>
    <col min="9986" max="9988" width="16.28515625" style="67" customWidth="1"/>
    <col min="9989" max="9989" width="6.85546875" style="67" customWidth="1"/>
    <col min="9990" max="10239" width="9.28515625" style="67"/>
    <col min="10240" max="10240" width="7.7109375" style="67" customWidth="1"/>
    <col min="10241" max="10241" width="62.85546875" style="67" customWidth="1"/>
    <col min="10242" max="10244" width="16.28515625" style="67" customWidth="1"/>
    <col min="10245" max="10245" width="6.85546875" style="67" customWidth="1"/>
    <col min="10246" max="10495" width="9.28515625" style="67"/>
    <col min="10496" max="10496" width="7.7109375" style="67" customWidth="1"/>
    <col min="10497" max="10497" width="62.85546875" style="67" customWidth="1"/>
    <col min="10498" max="10500" width="16.28515625" style="67" customWidth="1"/>
    <col min="10501" max="10501" width="6.85546875" style="67" customWidth="1"/>
    <col min="10502" max="10751" width="9.28515625" style="67"/>
    <col min="10752" max="10752" width="7.7109375" style="67" customWidth="1"/>
    <col min="10753" max="10753" width="62.85546875" style="67" customWidth="1"/>
    <col min="10754" max="10756" width="16.28515625" style="67" customWidth="1"/>
    <col min="10757" max="10757" width="6.85546875" style="67" customWidth="1"/>
    <col min="10758" max="11007" width="9.28515625" style="67"/>
    <col min="11008" max="11008" width="7.7109375" style="67" customWidth="1"/>
    <col min="11009" max="11009" width="62.85546875" style="67" customWidth="1"/>
    <col min="11010" max="11012" width="16.28515625" style="67" customWidth="1"/>
    <col min="11013" max="11013" width="6.85546875" style="67" customWidth="1"/>
    <col min="11014" max="11263" width="9.28515625" style="67"/>
    <col min="11264" max="11264" width="7.7109375" style="67" customWidth="1"/>
    <col min="11265" max="11265" width="62.85546875" style="67" customWidth="1"/>
    <col min="11266" max="11268" width="16.28515625" style="67" customWidth="1"/>
    <col min="11269" max="11269" width="6.85546875" style="67" customWidth="1"/>
    <col min="11270" max="11519" width="9.28515625" style="67"/>
    <col min="11520" max="11520" width="7.7109375" style="67" customWidth="1"/>
    <col min="11521" max="11521" width="62.85546875" style="67" customWidth="1"/>
    <col min="11522" max="11524" width="16.28515625" style="67" customWidth="1"/>
    <col min="11525" max="11525" width="6.85546875" style="67" customWidth="1"/>
    <col min="11526" max="11775" width="9.28515625" style="67"/>
    <col min="11776" max="11776" width="7.7109375" style="67" customWidth="1"/>
    <col min="11777" max="11777" width="62.85546875" style="67" customWidth="1"/>
    <col min="11778" max="11780" width="16.28515625" style="67" customWidth="1"/>
    <col min="11781" max="11781" width="6.85546875" style="67" customWidth="1"/>
    <col min="11782" max="12031" width="9.28515625" style="67"/>
    <col min="12032" max="12032" width="7.7109375" style="67" customWidth="1"/>
    <col min="12033" max="12033" width="62.85546875" style="67" customWidth="1"/>
    <col min="12034" max="12036" width="16.28515625" style="67" customWidth="1"/>
    <col min="12037" max="12037" width="6.85546875" style="67" customWidth="1"/>
    <col min="12038" max="12287" width="9.28515625" style="67"/>
    <col min="12288" max="12288" width="7.7109375" style="67" customWidth="1"/>
    <col min="12289" max="12289" width="62.85546875" style="67" customWidth="1"/>
    <col min="12290" max="12292" width="16.28515625" style="67" customWidth="1"/>
    <col min="12293" max="12293" width="6.85546875" style="67" customWidth="1"/>
    <col min="12294" max="12543" width="9.28515625" style="67"/>
    <col min="12544" max="12544" width="7.7109375" style="67" customWidth="1"/>
    <col min="12545" max="12545" width="62.85546875" style="67" customWidth="1"/>
    <col min="12546" max="12548" width="16.28515625" style="67" customWidth="1"/>
    <col min="12549" max="12549" width="6.85546875" style="67" customWidth="1"/>
    <col min="12550" max="12799" width="9.28515625" style="67"/>
    <col min="12800" max="12800" width="7.7109375" style="67" customWidth="1"/>
    <col min="12801" max="12801" width="62.85546875" style="67" customWidth="1"/>
    <col min="12802" max="12804" width="16.28515625" style="67" customWidth="1"/>
    <col min="12805" max="12805" width="6.85546875" style="67" customWidth="1"/>
    <col min="12806" max="13055" width="9.28515625" style="67"/>
    <col min="13056" max="13056" width="7.7109375" style="67" customWidth="1"/>
    <col min="13057" max="13057" width="62.85546875" style="67" customWidth="1"/>
    <col min="13058" max="13060" width="16.28515625" style="67" customWidth="1"/>
    <col min="13061" max="13061" width="6.85546875" style="67" customWidth="1"/>
    <col min="13062" max="13311" width="9.28515625" style="67"/>
    <col min="13312" max="13312" width="7.7109375" style="67" customWidth="1"/>
    <col min="13313" max="13313" width="62.85546875" style="67" customWidth="1"/>
    <col min="13314" max="13316" width="16.28515625" style="67" customWidth="1"/>
    <col min="13317" max="13317" width="6.85546875" style="67" customWidth="1"/>
    <col min="13318" max="13567" width="9.28515625" style="67"/>
    <col min="13568" max="13568" width="7.7109375" style="67" customWidth="1"/>
    <col min="13569" max="13569" width="62.85546875" style="67" customWidth="1"/>
    <col min="13570" max="13572" width="16.28515625" style="67" customWidth="1"/>
    <col min="13573" max="13573" width="6.85546875" style="67" customWidth="1"/>
    <col min="13574" max="13823" width="9.28515625" style="67"/>
    <col min="13824" max="13824" width="7.7109375" style="67" customWidth="1"/>
    <col min="13825" max="13825" width="62.85546875" style="67" customWidth="1"/>
    <col min="13826" max="13828" width="16.28515625" style="67" customWidth="1"/>
    <col min="13829" max="13829" width="6.85546875" style="67" customWidth="1"/>
    <col min="13830" max="14079" width="9.28515625" style="67"/>
    <col min="14080" max="14080" width="7.7109375" style="67" customWidth="1"/>
    <col min="14081" max="14081" width="62.85546875" style="67" customWidth="1"/>
    <col min="14082" max="14084" width="16.28515625" style="67" customWidth="1"/>
    <col min="14085" max="14085" width="6.85546875" style="67" customWidth="1"/>
    <col min="14086" max="14335" width="9.28515625" style="67"/>
    <col min="14336" max="14336" width="7.7109375" style="67" customWidth="1"/>
    <col min="14337" max="14337" width="62.85546875" style="67" customWidth="1"/>
    <col min="14338" max="14340" width="16.28515625" style="67" customWidth="1"/>
    <col min="14341" max="14341" width="6.85546875" style="67" customWidth="1"/>
    <col min="14342" max="14591" width="9.28515625" style="67"/>
    <col min="14592" max="14592" width="7.7109375" style="67" customWidth="1"/>
    <col min="14593" max="14593" width="62.85546875" style="67" customWidth="1"/>
    <col min="14594" max="14596" width="16.28515625" style="67" customWidth="1"/>
    <col min="14597" max="14597" width="6.85546875" style="67" customWidth="1"/>
    <col min="14598" max="14847" width="9.28515625" style="67"/>
    <col min="14848" max="14848" width="7.7109375" style="67" customWidth="1"/>
    <col min="14849" max="14849" width="62.85546875" style="67" customWidth="1"/>
    <col min="14850" max="14852" width="16.28515625" style="67" customWidth="1"/>
    <col min="14853" max="14853" width="6.85546875" style="67" customWidth="1"/>
    <col min="14854" max="15103" width="9.28515625" style="67"/>
    <col min="15104" max="15104" width="7.7109375" style="67" customWidth="1"/>
    <col min="15105" max="15105" width="62.85546875" style="67" customWidth="1"/>
    <col min="15106" max="15108" width="16.28515625" style="67" customWidth="1"/>
    <col min="15109" max="15109" width="6.85546875" style="67" customWidth="1"/>
    <col min="15110" max="15359" width="9.28515625" style="67"/>
    <col min="15360" max="15360" width="7.7109375" style="67" customWidth="1"/>
    <col min="15361" max="15361" width="62.85546875" style="67" customWidth="1"/>
    <col min="15362" max="15364" width="16.28515625" style="67" customWidth="1"/>
    <col min="15365" max="15365" width="6.85546875" style="67" customWidth="1"/>
    <col min="15366" max="15615" width="9.28515625" style="67"/>
    <col min="15616" max="15616" width="7.7109375" style="67" customWidth="1"/>
    <col min="15617" max="15617" width="62.85546875" style="67" customWidth="1"/>
    <col min="15618" max="15620" width="16.28515625" style="67" customWidth="1"/>
    <col min="15621" max="15621" width="6.85546875" style="67" customWidth="1"/>
    <col min="15622" max="15871" width="9.28515625" style="67"/>
    <col min="15872" max="15872" width="7.7109375" style="67" customWidth="1"/>
    <col min="15873" max="15873" width="62.85546875" style="67" customWidth="1"/>
    <col min="15874" max="15876" width="16.28515625" style="67" customWidth="1"/>
    <col min="15877" max="15877" width="6.85546875" style="67" customWidth="1"/>
    <col min="15878" max="16127" width="9.28515625" style="67"/>
    <col min="16128" max="16128" width="7.7109375" style="67" customWidth="1"/>
    <col min="16129" max="16129" width="62.85546875" style="67" customWidth="1"/>
    <col min="16130" max="16132" width="16.28515625" style="67" customWidth="1"/>
    <col min="16133" max="16133" width="6.85546875" style="67" customWidth="1"/>
    <col min="16134" max="16384" width="9.28515625" style="67"/>
  </cols>
  <sheetData>
    <row r="1" spans="1:5" ht="35.1" customHeight="1" x14ac:dyDescent="0.25">
      <c r="A1" s="240" t="str">
        <f>+Títulos!$B$2&amp;"
ESTADO DE ACTIVIDADES
DEL 01 DE ENERO AL "&amp;Títulos!$B$3</f>
        <v>PODER JUDICIAL DEL ESTADO DE GUANAJUATO
ESTADO DE ACTIVIDADES
DEL 01 DE ENERO AL 30 DE SEPTIEMBRE DE 2017</v>
      </c>
      <c r="B1" s="241"/>
      <c r="C1" s="241"/>
      <c r="D1" s="241"/>
      <c r="E1" s="242"/>
    </row>
    <row r="2" spans="1:5" ht="15" customHeight="1" x14ac:dyDescent="0.25">
      <c r="A2" s="43" t="s">
        <v>0</v>
      </c>
      <c r="B2" s="143" t="s">
        <v>1</v>
      </c>
      <c r="C2" s="44">
        <v>2017</v>
      </c>
      <c r="D2" s="44">
        <v>2016</v>
      </c>
      <c r="E2" s="43" t="s">
        <v>2</v>
      </c>
    </row>
    <row r="3" spans="1:5" s="69" customFormat="1" x14ac:dyDescent="0.25">
      <c r="A3" s="56">
        <v>4000</v>
      </c>
      <c r="B3" s="10" t="s">
        <v>170</v>
      </c>
      <c r="C3" s="141">
        <f ca="1">-IF(RIGHT($A3,3)="000",SUMIF(BC[],MID($A3,1,1)&amp;"*",bc_2016),IF(RIGHT($A3,2)="00",SUMIF(BC[],MID($A3,1,2)&amp;"*",bc_2016),IF(RIGHT($A3,1)="0",SUMIF(BC[],MID($A3,1,3)&amp;"*",bc_2016),SUMIF(BC[],$A3,bc_2016))))</f>
        <v>1509912992.9700003</v>
      </c>
      <c r="D3" s="141">
        <f ca="1">-IF(RIGHT($A3,3)="000",SUMIF(BC[],MID($A3,1,1)&amp;"*",bc_2015),IF(RIGHT($A3,2)="00",SUMIF(BC[],MID($A3,1,2)&amp;"*",bc_2015),IF(RIGHT($A3,1)="0",SUMIF(BC[],MID($A3,1,3)&amp;"*",bc_2015),SUMIF(BC[],$A3,bc_2015))))</f>
        <v>1497866655.0999999</v>
      </c>
      <c r="E3" s="68"/>
    </row>
    <row r="4" spans="1:5" x14ac:dyDescent="0.25">
      <c r="A4" s="56">
        <v>4100</v>
      </c>
      <c r="B4" s="10" t="s">
        <v>171</v>
      </c>
      <c r="C4" s="22">
        <f ca="1">-IF(RIGHT($A4,3)="000",SUMIF(BC[],MID($A4,1,1)&amp;"*",bc_2016),IF(RIGHT($A4,2)="00",SUMIF(BC[],MID($A4,1,2)&amp;"*",bc_2016),IF(RIGHT($A4,1)="0",SUMIF(BC[],MID($A4,1,3)&amp;"*",bc_2016),SUMIF(BC[],$A4,bc_2016))))</f>
        <v>46221101.149999999</v>
      </c>
      <c r="D4" s="22">
        <f ca="1">-IF(RIGHT($A4,3)="000",SUMIF(BC[],MID($A4,1,1)&amp;"*",bc_2015),IF(RIGHT($A4,2)="00",SUMIF(BC[],MID($A4,1,2)&amp;"*",bc_2015),IF(RIGHT($A4,1)="0",SUMIF(BC[],MID($A4,1,3)&amp;"*",bc_2015),SUMIF(BC[],$A4,bc_2015))))</f>
        <v>31773760.600000001</v>
      </c>
      <c r="E4" s="70" t="s">
        <v>172</v>
      </c>
    </row>
    <row r="5" spans="1:5" x14ac:dyDescent="0.25">
      <c r="A5" s="59">
        <v>4110</v>
      </c>
      <c r="B5" s="13" t="s">
        <v>102</v>
      </c>
      <c r="C5" s="22">
        <f ca="1">-IF(RIGHT($A5,3)="000",SUMIF(BC[],MID($A5,1,1)&amp;"*",bc_2016),IF(RIGHT($A5,2)="00",SUMIF(BC[],MID($A5,1,2)&amp;"*",bc_2016),IF(RIGHT($A5,1)="0",SUMIF(BC[],MID($A5,1,3)&amp;"*",bc_2016),SUMIF(BC[],$A5,bc_2016))))</f>
        <v>0</v>
      </c>
      <c r="D5" s="22">
        <f ca="1">-IF(RIGHT($A5,3)="000",SUMIF(BC[],MID($A5,1,1)&amp;"*",bc_2015),IF(RIGHT($A5,2)="00",SUMIF(BC[],MID($A5,1,2)&amp;"*",bc_2015),IF(RIGHT($A5,1)="0",SUMIF(BC[],MID($A5,1,3)&amp;"*",bc_2015),SUMIF(BC[],$A5,bc_2015))))</f>
        <v>0</v>
      </c>
      <c r="E5" s="72"/>
    </row>
    <row r="6" spans="1:5" x14ac:dyDescent="0.25">
      <c r="A6" s="59">
        <v>4111</v>
      </c>
      <c r="B6" s="13" t="s">
        <v>382</v>
      </c>
      <c r="C6" s="22">
        <f ca="1">-IF(RIGHT($A6,3)="000",SUMIF(BC[],MID($A6,1,1)&amp;"*",bc_2016),IF(RIGHT($A6,2)="00",SUMIF(BC[],MID($A6,1,2)&amp;"*",bc_2016),IF(RIGHT($A6,1)="0",SUMIF(BC[],MID($A6,1,3)&amp;"*",bc_2016),SUMIF(BC[],$A6,bc_2016))))</f>
        <v>0</v>
      </c>
      <c r="D6" s="22">
        <f ca="1">-IF(RIGHT($A6,3)="000",SUMIF(BC[],MID($A6,1,1)&amp;"*",bc_2015),IF(RIGHT($A6,2)="00",SUMIF(BC[],MID($A6,1,2)&amp;"*",bc_2015),IF(RIGHT($A6,1)="0",SUMIF(BC[],MID($A6,1,3)&amp;"*",bc_2015),SUMIF(BC[],$A6,bc_2015))))</f>
        <v>0</v>
      </c>
      <c r="E6" s="72"/>
    </row>
    <row r="7" spans="1:5" x14ac:dyDescent="0.25">
      <c r="A7" s="59">
        <v>4112</v>
      </c>
      <c r="B7" s="13" t="s">
        <v>383</v>
      </c>
      <c r="C7" s="22">
        <f ca="1">-IF(RIGHT($A7,3)="000",SUMIF(BC[],MID($A7,1,1)&amp;"*",bc_2016),IF(RIGHT($A7,2)="00",SUMIF(BC[],MID($A7,1,2)&amp;"*",bc_2016),IF(RIGHT($A7,1)="0",SUMIF(BC[],MID($A7,1,3)&amp;"*",bc_2016),SUMIF(BC[],$A7,bc_2016))))</f>
        <v>0</v>
      </c>
      <c r="D7" s="22">
        <f ca="1">-IF(RIGHT($A7,3)="000",SUMIF(BC[],MID($A7,1,1)&amp;"*",bc_2015),IF(RIGHT($A7,2)="00",SUMIF(BC[],MID($A7,1,2)&amp;"*",bc_2015),IF(RIGHT($A7,1)="0",SUMIF(BC[],MID($A7,1,3)&amp;"*",bc_2015),SUMIF(BC[],$A7,bc_2015))))</f>
        <v>0</v>
      </c>
      <c r="E7" s="72"/>
    </row>
    <row r="8" spans="1:5" x14ac:dyDescent="0.25">
      <c r="A8" s="59">
        <v>4113</v>
      </c>
      <c r="B8" s="13" t="s">
        <v>384</v>
      </c>
      <c r="C8" s="22">
        <f ca="1">-IF(RIGHT($A8,3)="000",SUMIF(BC[],MID($A8,1,1)&amp;"*",bc_2016),IF(RIGHT($A8,2)="00",SUMIF(BC[],MID($A8,1,2)&amp;"*",bc_2016),IF(RIGHT($A8,1)="0",SUMIF(BC[],MID($A8,1,3)&amp;"*",bc_2016),SUMIF(BC[],$A8,bc_2016))))</f>
        <v>0</v>
      </c>
      <c r="D8" s="22">
        <f ca="1">-IF(RIGHT($A8,3)="000",SUMIF(BC[],MID($A8,1,1)&amp;"*",bc_2015),IF(RIGHT($A8,2)="00",SUMIF(BC[],MID($A8,1,2)&amp;"*",bc_2015),IF(RIGHT($A8,1)="0",SUMIF(BC[],MID($A8,1,3)&amp;"*",bc_2015),SUMIF(BC[],$A8,bc_2015))))</f>
        <v>0</v>
      </c>
      <c r="E8" s="72"/>
    </row>
    <row r="9" spans="1:5" x14ac:dyDescent="0.25">
      <c r="A9" s="59">
        <v>4114</v>
      </c>
      <c r="B9" s="13" t="s">
        <v>385</v>
      </c>
      <c r="C9" s="22">
        <f ca="1">-IF(RIGHT($A9,3)="000",SUMIF(BC[],MID($A9,1,1)&amp;"*",bc_2016),IF(RIGHT($A9,2)="00",SUMIF(BC[],MID($A9,1,2)&amp;"*",bc_2016),IF(RIGHT($A9,1)="0",SUMIF(BC[],MID($A9,1,3)&amp;"*",bc_2016),SUMIF(BC[],$A9,bc_2016))))</f>
        <v>0</v>
      </c>
      <c r="D9" s="22">
        <f ca="1">-IF(RIGHT($A9,3)="000",SUMIF(BC[],MID($A9,1,1)&amp;"*",bc_2015),IF(RIGHT($A9,2)="00",SUMIF(BC[],MID($A9,1,2)&amp;"*",bc_2015),IF(RIGHT($A9,1)="0",SUMIF(BC[],MID($A9,1,3)&amp;"*",bc_2015),SUMIF(BC[],$A9,bc_2015))))</f>
        <v>0</v>
      </c>
      <c r="E9" s="72"/>
    </row>
    <row r="10" spans="1:5" x14ac:dyDescent="0.25">
      <c r="A10" s="59">
        <v>4115</v>
      </c>
      <c r="B10" s="13" t="s">
        <v>386</v>
      </c>
      <c r="C10" s="22">
        <f ca="1">-IF(RIGHT($A10,3)="000",SUMIF(BC[],MID($A10,1,1)&amp;"*",bc_2016),IF(RIGHT($A10,2)="00",SUMIF(BC[],MID($A10,1,2)&amp;"*",bc_2016),IF(RIGHT($A10,1)="0",SUMIF(BC[],MID($A10,1,3)&amp;"*",bc_2016),SUMIF(BC[],$A10,bc_2016))))</f>
        <v>0</v>
      </c>
      <c r="D10" s="22">
        <f ca="1">-IF(RIGHT($A10,3)="000",SUMIF(BC[],MID($A10,1,1)&amp;"*",bc_2015),IF(RIGHT($A10,2)="00",SUMIF(BC[],MID($A10,1,2)&amp;"*",bc_2015),IF(RIGHT($A10,1)="0",SUMIF(BC[],MID($A10,1,3)&amp;"*",bc_2015),SUMIF(BC[],$A10,bc_2015))))</f>
        <v>0</v>
      </c>
      <c r="E10" s="72"/>
    </row>
    <row r="11" spans="1:5" x14ac:dyDescent="0.25">
      <c r="A11" s="59">
        <v>4116</v>
      </c>
      <c r="B11" s="13" t="s">
        <v>387</v>
      </c>
      <c r="C11" s="22">
        <f ca="1">-IF(RIGHT($A11,3)="000",SUMIF(BC[],MID($A11,1,1)&amp;"*",bc_2016),IF(RIGHT($A11,2)="00",SUMIF(BC[],MID($A11,1,2)&amp;"*",bc_2016),IF(RIGHT($A11,1)="0",SUMIF(BC[],MID($A11,1,3)&amp;"*",bc_2016),SUMIF(BC[],$A11,bc_2016))))</f>
        <v>0</v>
      </c>
      <c r="D11" s="22">
        <f ca="1">-IF(RIGHT($A11,3)="000",SUMIF(BC[],MID($A11,1,1)&amp;"*",bc_2015),IF(RIGHT($A11,2)="00",SUMIF(BC[],MID($A11,1,2)&amp;"*",bc_2015),IF(RIGHT($A11,1)="0",SUMIF(BC[],MID($A11,1,3)&amp;"*",bc_2015),SUMIF(BC[],$A11,bc_2015))))</f>
        <v>0</v>
      </c>
      <c r="E11" s="72"/>
    </row>
    <row r="12" spans="1:5" x14ac:dyDescent="0.25">
      <c r="A12" s="59">
        <v>4117</v>
      </c>
      <c r="B12" s="13" t="s">
        <v>388</v>
      </c>
      <c r="C12" s="22">
        <f ca="1">-IF(RIGHT($A12,3)="000",SUMIF(BC[],MID($A12,1,1)&amp;"*",bc_2016),IF(RIGHT($A12,2)="00",SUMIF(BC[],MID($A12,1,2)&amp;"*",bc_2016),IF(RIGHT($A12,1)="0",SUMIF(BC[],MID($A12,1,3)&amp;"*",bc_2016),SUMIF(BC[],$A12,bc_2016))))</f>
        <v>0</v>
      </c>
      <c r="D12" s="22">
        <f ca="1">-IF(RIGHT($A12,3)="000",SUMIF(BC[],MID($A12,1,1)&amp;"*",bc_2015),IF(RIGHT($A12,2)="00",SUMIF(BC[],MID($A12,1,2)&amp;"*",bc_2015),IF(RIGHT($A12,1)="0",SUMIF(BC[],MID($A12,1,3)&amp;"*",bc_2015),SUMIF(BC[],$A12,bc_2015))))</f>
        <v>0</v>
      </c>
      <c r="E12" s="72"/>
    </row>
    <row r="13" spans="1:5" x14ac:dyDescent="0.25">
      <c r="A13" s="59">
        <v>4119</v>
      </c>
      <c r="B13" s="13" t="s">
        <v>389</v>
      </c>
      <c r="C13" s="22">
        <f ca="1">-IF(RIGHT($A13,3)="000",SUMIF(BC[],MID($A13,1,1)&amp;"*",bc_2016),IF(RIGHT($A13,2)="00",SUMIF(BC[],MID($A13,1,2)&amp;"*",bc_2016),IF(RIGHT($A13,1)="0",SUMIF(BC[],MID($A13,1,3)&amp;"*",bc_2016),SUMIF(BC[],$A13,bc_2016))))</f>
        <v>0</v>
      </c>
      <c r="D13" s="22">
        <f ca="1">-IF(RIGHT($A13,3)="000",SUMIF(BC[],MID($A13,1,1)&amp;"*",bc_2015),IF(RIGHT($A13,2)="00",SUMIF(BC[],MID($A13,1,2)&amp;"*",bc_2015),IF(RIGHT($A13,1)="0",SUMIF(BC[],MID($A13,1,3)&amp;"*",bc_2015),SUMIF(BC[],$A13,bc_2015))))</f>
        <v>0</v>
      </c>
      <c r="E13" s="72"/>
    </row>
    <row r="14" spans="1:5" x14ac:dyDescent="0.25">
      <c r="A14" s="59">
        <v>4120</v>
      </c>
      <c r="B14" s="13" t="s">
        <v>173</v>
      </c>
      <c r="C14" s="22">
        <f ca="1">-IF(RIGHT($A14,3)="000",SUMIF(BC[],MID($A14,1,1)&amp;"*",bc_2016),IF(RIGHT($A14,2)="00",SUMIF(BC[],MID($A14,1,2)&amp;"*",bc_2016),IF(RIGHT($A14,1)="0",SUMIF(BC[],MID($A14,1,3)&amp;"*",bc_2016),SUMIF(BC[],$A14,bc_2016))))</f>
        <v>0</v>
      </c>
      <c r="D14" s="22">
        <f ca="1">-IF(RIGHT($A14,3)="000",SUMIF(BC[],MID($A14,1,1)&amp;"*",bc_2015),IF(RIGHT($A14,2)="00",SUMIF(BC[],MID($A14,1,2)&amp;"*",bc_2015),IF(RIGHT($A14,1)="0",SUMIF(BC[],MID($A14,1,3)&amp;"*",bc_2015),SUMIF(BC[],$A14,bc_2015))))</f>
        <v>0</v>
      </c>
      <c r="E14" s="72"/>
    </row>
    <row r="15" spans="1:5" x14ac:dyDescent="0.25">
      <c r="A15" s="59">
        <v>4121</v>
      </c>
      <c r="B15" s="13" t="s">
        <v>390</v>
      </c>
      <c r="C15" s="22">
        <f ca="1">-IF(RIGHT($A15,3)="000",SUMIF(BC[],MID($A15,1,1)&amp;"*",bc_2016),IF(RIGHT($A15,2)="00",SUMIF(BC[],MID($A15,1,2)&amp;"*",bc_2016),IF(RIGHT($A15,1)="0",SUMIF(BC[],MID($A15,1,3)&amp;"*",bc_2016),SUMIF(BC[],$A15,bc_2016))))</f>
        <v>0</v>
      </c>
      <c r="D15" s="22">
        <f ca="1">-IF(RIGHT($A15,3)="000",SUMIF(BC[],MID($A15,1,1)&amp;"*",bc_2015),IF(RIGHT($A15,2)="00",SUMIF(BC[],MID($A15,1,2)&amp;"*",bc_2015),IF(RIGHT($A15,1)="0",SUMIF(BC[],MID($A15,1,3)&amp;"*",bc_2015),SUMIF(BC[],$A15,bc_2015))))</f>
        <v>0</v>
      </c>
      <c r="E15" s="72"/>
    </row>
    <row r="16" spans="1:5" x14ac:dyDescent="0.25">
      <c r="A16" s="59">
        <v>4122</v>
      </c>
      <c r="B16" s="13" t="s">
        <v>391</v>
      </c>
      <c r="C16" s="22">
        <f ca="1">-IF(RIGHT($A16,3)="000",SUMIF(BC[],MID($A16,1,1)&amp;"*",bc_2016),IF(RIGHT($A16,2)="00",SUMIF(BC[],MID($A16,1,2)&amp;"*",bc_2016),IF(RIGHT($A16,1)="0",SUMIF(BC[],MID($A16,1,3)&amp;"*",bc_2016),SUMIF(BC[],$A16,bc_2016))))</f>
        <v>0</v>
      </c>
      <c r="D16" s="22">
        <f ca="1">-IF(RIGHT($A16,3)="000",SUMIF(BC[],MID($A16,1,1)&amp;"*",bc_2015),IF(RIGHT($A16,2)="00",SUMIF(BC[],MID($A16,1,2)&amp;"*",bc_2015),IF(RIGHT($A16,1)="0",SUMIF(BC[],MID($A16,1,3)&amp;"*",bc_2015),SUMIF(BC[],$A16,bc_2015))))</f>
        <v>0</v>
      </c>
      <c r="E16" s="72"/>
    </row>
    <row r="17" spans="1:5" x14ac:dyDescent="0.25">
      <c r="A17" s="59">
        <v>4123</v>
      </c>
      <c r="B17" s="13" t="s">
        <v>392</v>
      </c>
      <c r="C17" s="22">
        <f ca="1">-IF(RIGHT($A17,3)="000",SUMIF(BC[],MID($A17,1,1)&amp;"*",bc_2016),IF(RIGHT($A17,2)="00",SUMIF(BC[],MID($A17,1,2)&amp;"*",bc_2016),IF(RIGHT($A17,1)="0",SUMIF(BC[],MID($A17,1,3)&amp;"*",bc_2016),SUMIF(BC[],$A17,bc_2016))))</f>
        <v>0</v>
      </c>
      <c r="D17" s="22">
        <f ca="1">-IF(RIGHT($A17,3)="000",SUMIF(BC[],MID($A17,1,1)&amp;"*",bc_2015),IF(RIGHT($A17,2)="00",SUMIF(BC[],MID($A17,1,2)&amp;"*",bc_2015),IF(RIGHT($A17,1)="0",SUMIF(BC[],MID($A17,1,3)&amp;"*",bc_2015),SUMIF(BC[],$A17,bc_2015))))</f>
        <v>0</v>
      </c>
      <c r="E17" s="72"/>
    </row>
    <row r="18" spans="1:5" x14ac:dyDescent="0.25">
      <c r="A18" s="59">
        <v>4124</v>
      </c>
      <c r="B18" s="13" t="s">
        <v>393</v>
      </c>
      <c r="C18" s="22">
        <f ca="1">-IF(RIGHT($A18,3)="000",SUMIF(BC[],MID($A18,1,1)&amp;"*",bc_2016),IF(RIGHT($A18,2)="00",SUMIF(BC[],MID($A18,1,2)&amp;"*",bc_2016),IF(RIGHT($A18,1)="0",SUMIF(BC[],MID($A18,1,3)&amp;"*",bc_2016),SUMIF(BC[],$A18,bc_2016))))</f>
        <v>0</v>
      </c>
      <c r="D18" s="22">
        <f ca="1">-IF(RIGHT($A18,3)="000",SUMIF(BC[],MID($A18,1,1)&amp;"*",bc_2015),IF(RIGHT($A18,2)="00",SUMIF(BC[],MID($A18,1,2)&amp;"*",bc_2015),IF(RIGHT($A18,1)="0",SUMIF(BC[],MID($A18,1,3)&amp;"*",bc_2015),SUMIF(BC[],$A18,bc_2015))))</f>
        <v>0</v>
      </c>
      <c r="E18" s="72"/>
    </row>
    <row r="19" spans="1:5" x14ac:dyDescent="0.25">
      <c r="A19" s="59">
        <v>4129</v>
      </c>
      <c r="B19" s="13" t="s">
        <v>394</v>
      </c>
      <c r="C19" s="22">
        <f ca="1">-IF(RIGHT($A19,3)="000",SUMIF(BC[],MID($A19,1,1)&amp;"*",bc_2016),IF(RIGHT($A19,2)="00",SUMIF(BC[],MID($A19,1,2)&amp;"*",bc_2016),IF(RIGHT($A19,1)="0",SUMIF(BC[],MID($A19,1,3)&amp;"*",bc_2016),SUMIF(BC[],$A19,bc_2016))))</f>
        <v>0</v>
      </c>
      <c r="D19" s="22">
        <f ca="1">-IF(RIGHT($A19,3)="000",SUMIF(BC[],MID($A19,1,1)&amp;"*",bc_2015),IF(RIGHT($A19,2)="00",SUMIF(BC[],MID($A19,1,2)&amp;"*",bc_2015),IF(RIGHT($A19,1)="0",SUMIF(BC[],MID($A19,1,3)&amp;"*",bc_2015),SUMIF(BC[],$A19,bc_2015))))</f>
        <v>0</v>
      </c>
      <c r="E19" s="72"/>
    </row>
    <row r="20" spans="1:5" x14ac:dyDescent="0.25">
      <c r="A20" s="59">
        <v>4130</v>
      </c>
      <c r="B20" s="13" t="s">
        <v>104</v>
      </c>
      <c r="C20" s="22">
        <f ca="1">-IF(RIGHT($A20,3)="000",SUMIF(BC[],MID($A20,1,1)&amp;"*",bc_2016),IF(RIGHT($A20,2)="00",SUMIF(BC[],MID($A20,1,2)&amp;"*",bc_2016),IF(RIGHT($A20,1)="0",SUMIF(BC[],MID($A20,1,3)&amp;"*",bc_2016),SUMIF(BC[],$A20,bc_2016))))</f>
        <v>0</v>
      </c>
      <c r="D20" s="22">
        <f ca="1">-IF(RIGHT($A20,3)="000",SUMIF(BC[],MID($A20,1,1)&amp;"*",bc_2015),IF(RIGHT($A20,2)="00",SUMIF(BC[],MID($A20,1,2)&amp;"*",bc_2015),IF(RIGHT($A20,1)="0",SUMIF(BC[],MID($A20,1,3)&amp;"*",bc_2015),SUMIF(BC[],$A20,bc_2015))))</f>
        <v>0</v>
      </c>
      <c r="E20" s="72"/>
    </row>
    <row r="21" spans="1:5" x14ac:dyDescent="0.25">
      <c r="A21" s="59">
        <v>4131</v>
      </c>
      <c r="B21" s="13" t="s">
        <v>395</v>
      </c>
      <c r="C21" s="22">
        <f ca="1">-IF(RIGHT($A21,3)="000",SUMIF(BC[],MID($A21,1,1)&amp;"*",bc_2016),IF(RIGHT($A21,2)="00",SUMIF(BC[],MID($A21,1,2)&amp;"*",bc_2016),IF(RIGHT($A21,1)="0",SUMIF(BC[],MID($A21,1,3)&amp;"*",bc_2016),SUMIF(BC[],$A21,bc_2016))))</f>
        <v>0</v>
      </c>
      <c r="D21" s="22">
        <f ca="1">-IF(RIGHT($A21,3)="000",SUMIF(BC[],MID($A21,1,1)&amp;"*",bc_2015),IF(RIGHT($A21,2)="00",SUMIF(BC[],MID($A21,1,2)&amp;"*",bc_2015),IF(RIGHT($A21,1)="0",SUMIF(BC[],MID($A21,1,3)&amp;"*",bc_2015),SUMIF(BC[],$A21,bc_2015))))</f>
        <v>0</v>
      </c>
      <c r="E21" s="72"/>
    </row>
    <row r="22" spans="1:5" x14ac:dyDescent="0.25">
      <c r="A22" s="59">
        <v>4140</v>
      </c>
      <c r="B22" s="13" t="s">
        <v>105</v>
      </c>
      <c r="C22" s="22">
        <f ca="1">-IF(RIGHT($A22,3)="000",SUMIF(BC[],MID($A22,1,1)&amp;"*",bc_2016),IF(RIGHT($A22,2)="00",SUMIF(BC[],MID($A22,1,2)&amp;"*",bc_2016),IF(RIGHT($A22,1)="0",SUMIF(BC[],MID($A22,1,3)&amp;"*",bc_2016),SUMIF(BC[],$A22,bc_2016))))</f>
        <v>0</v>
      </c>
      <c r="D22" s="22">
        <f ca="1">-IF(RIGHT($A22,3)="000",SUMIF(BC[],MID($A22,1,1)&amp;"*",bc_2015),IF(RIGHT($A22,2)="00",SUMIF(BC[],MID($A22,1,2)&amp;"*",bc_2015),IF(RIGHT($A22,1)="0",SUMIF(BC[],MID($A22,1,3)&amp;"*",bc_2015),SUMIF(BC[],$A22,bc_2015))))</f>
        <v>0</v>
      </c>
      <c r="E22" s="72"/>
    </row>
    <row r="23" spans="1:5" x14ac:dyDescent="0.25">
      <c r="A23" s="59">
        <v>4141</v>
      </c>
      <c r="B23" s="13" t="s">
        <v>396</v>
      </c>
      <c r="C23" s="22">
        <f ca="1">-IF(RIGHT($A23,3)="000",SUMIF(BC[],MID($A23,1,1)&amp;"*",bc_2016),IF(RIGHT($A23,2)="00",SUMIF(BC[],MID($A23,1,2)&amp;"*",bc_2016),IF(RIGHT($A23,1)="0",SUMIF(BC[],MID($A23,1,3)&amp;"*",bc_2016),SUMIF(BC[],$A23,bc_2016))))</f>
        <v>0</v>
      </c>
      <c r="D23" s="22">
        <f ca="1">-IF(RIGHT($A23,3)="000",SUMIF(BC[],MID($A23,1,1)&amp;"*",bc_2015),IF(RIGHT($A23,2)="00",SUMIF(BC[],MID($A23,1,2)&amp;"*",bc_2015),IF(RIGHT($A23,1)="0",SUMIF(BC[],MID($A23,1,3)&amp;"*",bc_2015),SUMIF(BC[],$A23,bc_2015))))</f>
        <v>0</v>
      </c>
      <c r="E23" s="72"/>
    </row>
    <row r="24" spans="1:5" x14ac:dyDescent="0.25">
      <c r="A24" s="59">
        <v>4142</v>
      </c>
      <c r="B24" s="13" t="s">
        <v>397</v>
      </c>
      <c r="C24" s="22">
        <f ca="1">-IF(RIGHT($A24,3)="000",SUMIF(BC[],MID($A24,1,1)&amp;"*",bc_2016),IF(RIGHT($A24,2)="00",SUMIF(BC[],MID($A24,1,2)&amp;"*",bc_2016),IF(RIGHT($A24,1)="0",SUMIF(BC[],MID($A24,1,3)&amp;"*",bc_2016),SUMIF(BC[],$A24,bc_2016))))</f>
        <v>0</v>
      </c>
      <c r="D24" s="22">
        <f ca="1">-IF(RIGHT($A24,3)="000",SUMIF(BC[],MID($A24,1,1)&amp;"*",bc_2015),IF(RIGHT($A24,2)="00",SUMIF(BC[],MID($A24,1,2)&amp;"*",bc_2015),IF(RIGHT($A24,1)="0",SUMIF(BC[],MID($A24,1,3)&amp;"*",bc_2015),SUMIF(BC[],$A24,bc_2015))))</f>
        <v>0</v>
      </c>
      <c r="E24" s="72"/>
    </row>
    <row r="25" spans="1:5" x14ac:dyDescent="0.25">
      <c r="A25" s="59">
        <v>4143</v>
      </c>
      <c r="B25" s="13" t="s">
        <v>398</v>
      </c>
      <c r="C25" s="22">
        <f ca="1">-IF(RIGHT($A25,3)="000",SUMIF(BC[],MID($A25,1,1)&amp;"*",bc_2016),IF(RIGHT($A25,2)="00",SUMIF(BC[],MID($A25,1,2)&amp;"*",bc_2016),IF(RIGHT($A25,1)="0",SUMIF(BC[],MID($A25,1,3)&amp;"*",bc_2016),SUMIF(BC[],$A25,bc_2016))))</f>
        <v>0</v>
      </c>
      <c r="D25" s="22">
        <f ca="1">-IF(RIGHT($A25,3)="000",SUMIF(BC[],MID($A25,1,1)&amp;"*",bc_2015),IF(RIGHT($A25,2)="00",SUMIF(BC[],MID($A25,1,2)&amp;"*",bc_2015),IF(RIGHT($A25,1)="0",SUMIF(BC[],MID($A25,1,3)&amp;"*",bc_2015),SUMIF(BC[],$A25,bc_2015))))</f>
        <v>0</v>
      </c>
      <c r="E25" s="72"/>
    </row>
    <row r="26" spans="1:5" x14ac:dyDescent="0.25">
      <c r="A26" s="59">
        <v>4144</v>
      </c>
      <c r="B26" s="13" t="s">
        <v>399</v>
      </c>
      <c r="C26" s="22">
        <f ca="1">-IF(RIGHT($A26,3)="000",SUMIF(BC[],MID($A26,1,1)&amp;"*",bc_2016),IF(RIGHT($A26,2)="00",SUMIF(BC[],MID($A26,1,2)&amp;"*",bc_2016),IF(RIGHT($A26,1)="0",SUMIF(BC[],MID($A26,1,3)&amp;"*",bc_2016),SUMIF(BC[],$A26,bc_2016))))</f>
        <v>0</v>
      </c>
      <c r="D26" s="22">
        <f ca="1">-IF(RIGHT($A26,3)="000",SUMIF(BC[],MID($A26,1,1)&amp;"*",bc_2015),IF(RIGHT($A26,2)="00",SUMIF(BC[],MID($A26,1,2)&amp;"*",bc_2015),IF(RIGHT($A26,1)="0",SUMIF(BC[],MID($A26,1,3)&amp;"*",bc_2015),SUMIF(BC[],$A26,bc_2015))))</f>
        <v>0</v>
      </c>
      <c r="E26" s="72"/>
    </row>
    <row r="27" spans="1:5" x14ac:dyDescent="0.25">
      <c r="A27" s="59">
        <v>4149</v>
      </c>
      <c r="B27" s="13" t="s">
        <v>400</v>
      </c>
      <c r="C27" s="22">
        <f ca="1">-IF(RIGHT($A27,3)="000",SUMIF(BC[],MID($A27,1,1)&amp;"*",bc_2016),IF(RIGHT($A27,2)="00",SUMIF(BC[],MID($A27,1,2)&amp;"*",bc_2016),IF(RIGHT($A27,1)="0",SUMIF(BC[],MID($A27,1,3)&amp;"*",bc_2016),SUMIF(BC[],$A27,bc_2016))))</f>
        <v>0</v>
      </c>
      <c r="D27" s="22">
        <f ca="1">-IF(RIGHT($A27,3)="000",SUMIF(BC[],MID($A27,1,1)&amp;"*",bc_2015),IF(RIGHT($A27,2)="00",SUMIF(BC[],MID($A27,1,2)&amp;"*",bc_2015),IF(RIGHT($A27,1)="0",SUMIF(BC[],MID($A27,1,3)&amp;"*",bc_2015),SUMIF(BC[],$A27,bc_2015))))</f>
        <v>0</v>
      </c>
      <c r="E27" s="72"/>
    </row>
    <row r="28" spans="1:5" x14ac:dyDescent="0.25">
      <c r="A28" s="59">
        <v>4150</v>
      </c>
      <c r="B28" s="13" t="s">
        <v>106</v>
      </c>
      <c r="C28" s="22">
        <f ca="1">-IF(RIGHT($A28,3)="000",SUMIF(BC[],MID($A28,1,1)&amp;"*",bc_2016),IF(RIGHT($A28,2)="00",SUMIF(BC[],MID($A28,1,2)&amp;"*",bc_2016),IF(RIGHT($A28,1)="0",SUMIF(BC[],MID($A28,1,3)&amp;"*",bc_2016),SUMIF(BC[],$A28,bc_2016))))</f>
        <v>41754155.369999997</v>
      </c>
      <c r="D28" s="22">
        <f ca="1">-IF(RIGHT($A28,3)="000",SUMIF(BC[],MID($A28,1,1)&amp;"*",bc_2015),IF(RIGHT($A28,2)="00",SUMIF(BC[],MID($A28,1,2)&amp;"*",bc_2015),IF(RIGHT($A28,1)="0",SUMIF(BC[],MID($A28,1,3)&amp;"*",bc_2015),SUMIF(BC[],$A28,bc_2015))))</f>
        <v>27720461.650000002</v>
      </c>
      <c r="E28" s="72"/>
    </row>
    <row r="29" spans="1:5" ht="10.9" customHeight="1" x14ac:dyDescent="0.25">
      <c r="A29" s="59">
        <v>4151</v>
      </c>
      <c r="B29" s="13" t="s">
        <v>401</v>
      </c>
      <c r="C29" s="22">
        <f ca="1">-IF(RIGHT($A29,3)="000",SUMIF(BC[],MID($A29,1,1)&amp;"*",bc_2016),IF(RIGHT($A29,2)="00",SUMIF(BC[],MID($A29,1,2)&amp;"*",bc_2016),IF(RIGHT($A29,1)="0",SUMIF(BC[],MID($A29,1,3)&amp;"*",bc_2016),SUMIF(BC[],$A29,bc_2016))))</f>
        <v>19231049.289999999</v>
      </c>
      <c r="D29" s="22">
        <f ca="1">-IF(RIGHT($A29,3)="000",SUMIF(BC[],MID($A29,1,1)&amp;"*",bc_2015),IF(RIGHT($A29,2)="00",SUMIF(BC[],MID($A29,1,2)&amp;"*",bc_2015),IF(RIGHT($A29,1)="0",SUMIF(BC[],MID($A29,1,3)&amp;"*",bc_2015),SUMIF(BC[],$A29,bc_2015))))</f>
        <v>12602879.49</v>
      </c>
      <c r="E29" s="72"/>
    </row>
    <row r="30" spans="1:5" x14ac:dyDescent="0.25">
      <c r="A30" s="59">
        <v>4152</v>
      </c>
      <c r="B30" s="13" t="s">
        <v>402</v>
      </c>
      <c r="C30" s="22">
        <f ca="1">-IF(RIGHT($A30,3)="000",SUMIF(BC[],MID($A30,1,1)&amp;"*",bc_2016),IF(RIGHT($A30,2)="00",SUMIF(BC[],MID($A30,1,2)&amp;"*",bc_2016),IF(RIGHT($A30,1)="0",SUMIF(BC[],MID($A30,1,3)&amp;"*",bc_2016),SUMIF(BC[],$A30,bc_2016))))</f>
        <v>68423.33</v>
      </c>
      <c r="D30" s="22">
        <f ca="1">-IF(RIGHT($A30,3)="000",SUMIF(BC[],MID($A30,1,1)&amp;"*",bc_2015),IF(RIGHT($A30,2)="00",SUMIF(BC[],MID($A30,1,2)&amp;"*",bc_2015),IF(RIGHT($A30,1)="0",SUMIF(BC[],MID($A30,1,3)&amp;"*",bc_2015),SUMIF(BC[],$A30,bc_2015))))</f>
        <v>123156.38</v>
      </c>
      <c r="E30" s="72"/>
    </row>
    <row r="31" spans="1:5" x14ac:dyDescent="0.25">
      <c r="A31" s="59">
        <v>4153</v>
      </c>
      <c r="B31" s="13" t="s">
        <v>403</v>
      </c>
      <c r="C31" s="22">
        <f ca="1">-IF(RIGHT($A31,3)="000",SUMIF(BC[],MID($A31,1,1)&amp;"*",bc_2016),IF(RIGHT($A31,2)="00",SUMIF(BC[],MID($A31,1,2)&amp;"*",bc_2016),IF(RIGHT($A31,1)="0",SUMIF(BC[],MID($A31,1,3)&amp;"*",bc_2016),SUMIF(BC[],$A31,bc_2016))))</f>
        <v>0</v>
      </c>
      <c r="D31" s="22">
        <f ca="1">-IF(RIGHT($A31,3)="000",SUMIF(BC[],MID($A31,1,1)&amp;"*",bc_2015),IF(RIGHT($A31,2)="00",SUMIF(BC[],MID($A31,1,2)&amp;"*",bc_2015),IF(RIGHT($A31,1)="0",SUMIF(BC[],MID($A31,1,3)&amp;"*",bc_2015),SUMIF(BC[],$A31,bc_2015))))</f>
        <v>0</v>
      </c>
      <c r="E31" s="72"/>
    </row>
    <row r="32" spans="1:5" x14ac:dyDescent="0.25">
      <c r="A32" s="59">
        <v>4159</v>
      </c>
      <c r="B32" s="13" t="s">
        <v>404</v>
      </c>
      <c r="C32" s="22">
        <f ca="1">-IF(RIGHT($A32,3)="000",SUMIF(BC[],MID($A32,1,1)&amp;"*",bc_2016),IF(RIGHT($A32,2)="00",SUMIF(BC[],MID($A32,1,2)&amp;"*",bc_2016),IF(RIGHT($A32,1)="0",SUMIF(BC[],MID($A32,1,3)&amp;"*",bc_2016),SUMIF(BC[],$A32,bc_2016))))</f>
        <v>22454682.75</v>
      </c>
      <c r="D32" s="22">
        <f ca="1">-IF(RIGHT($A32,3)="000",SUMIF(BC[],MID($A32,1,1)&amp;"*",bc_2015),IF(RIGHT($A32,2)="00",SUMIF(BC[],MID($A32,1,2)&amp;"*",bc_2015),IF(RIGHT($A32,1)="0",SUMIF(BC[],MID($A32,1,3)&amp;"*",bc_2015),SUMIF(BC[],$A32,bc_2015))))</f>
        <v>14994425.780000001</v>
      </c>
      <c r="E32" s="72"/>
    </row>
    <row r="33" spans="1:5" x14ac:dyDescent="0.25">
      <c r="A33" s="59">
        <v>4160</v>
      </c>
      <c r="B33" s="13" t="s">
        <v>107</v>
      </c>
      <c r="C33" s="22">
        <f ca="1">-IF(RIGHT($A33,3)="000",SUMIF(BC[],MID($A33,1,1)&amp;"*",bc_2016),IF(RIGHT($A33,2)="00",SUMIF(BC[],MID($A33,1,2)&amp;"*",bc_2016),IF(RIGHT($A33,1)="0",SUMIF(BC[],MID($A33,1,3)&amp;"*",bc_2016),SUMIF(BC[],$A33,bc_2016))))</f>
        <v>4466945.78</v>
      </c>
      <c r="D33" s="22">
        <f ca="1">-IF(RIGHT($A33,3)="000",SUMIF(BC[],MID($A33,1,1)&amp;"*",bc_2015),IF(RIGHT($A33,2)="00",SUMIF(BC[],MID($A33,1,2)&amp;"*",bc_2015),IF(RIGHT($A33,1)="0",SUMIF(BC[],MID($A33,1,3)&amp;"*",bc_2015),SUMIF(BC[],$A33,bc_2015))))</f>
        <v>4053298.95</v>
      </c>
      <c r="E33" s="72"/>
    </row>
    <row r="34" spans="1:5" x14ac:dyDescent="0.25">
      <c r="A34" s="59">
        <v>4161</v>
      </c>
      <c r="B34" s="13" t="s">
        <v>405</v>
      </c>
      <c r="C34" s="22">
        <f ca="1">-IF(RIGHT($A34,3)="000",SUMIF(BC[],MID($A34,1,1)&amp;"*",bc_2016),IF(RIGHT($A34,2)="00",SUMIF(BC[],MID($A34,1,2)&amp;"*",bc_2016),IF(RIGHT($A34,1)="0",SUMIF(BC[],MID($A34,1,3)&amp;"*",bc_2016),SUMIF(BC[],$A34,bc_2016))))</f>
        <v>0</v>
      </c>
      <c r="D34" s="22">
        <f ca="1">-IF(RIGHT($A34,3)="000",SUMIF(BC[],MID($A34,1,1)&amp;"*",bc_2015),IF(RIGHT($A34,2)="00",SUMIF(BC[],MID($A34,1,2)&amp;"*",bc_2015),IF(RIGHT($A34,1)="0",SUMIF(BC[],MID($A34,1,3)&amp;"*",bc_2015),SUMIF(BC[],$A34,bc_2015))))</f>
        <v>0</v>
      </c>
      <c r="E34" s="72"/>
    </row>
    <row r="35" spans="1:5" x14ac:dyDescent="0.25">
      <c r="A35" s="59">
        <v>4162</v>
      </c>
      <c r="B35" s="13" t="s">
        <v>406</v>
      </c>
      <c r="C35" s="22">
        <f ca="1">-IF(RIGHT($A35,3)="000",SUMIF(BC[],MID($A35,1,1)&amp;"*",bc_2016),IF(RIGHT($A35,2)="00",SUMIF(BC[],MID($A35,1,2)&amp;"*",bc_2016),IF(RIGHT($A35,1)="0",SUMIF(BC[],MID($A35,1,3)&amp;"*",bc_2016),SUMIF(BC[],$A35,bc_2016))))</f>
        <v>2670664.29</v>
      </c>
      <c r="D35" s="22">
        <f ca="1">-IF(RIGHT($A35,3)="000",SUMIF(BC[],MID($A35,1,1)&amp;"*",bc_2015),IF(RIGHT($A35,2)="00",SUMIF(BC[],MID($A35,1,2)&amp;"*",bc_2015),IF(RIGHT($A35,1)="0",SUMIF(BC[],MID($A35,1,3)&amp;"*",bc_2015),SUMIF(BC[],$A35,bc_2015))))</f>
        <v>2677972.9099999997</v>
      </c>
      <c r="E35" s="72"/>
    </row>
    <row r="36" spans="1:5" x14ac:dyDescent="0.25">
      <c r="A36" s="59">
        <v>4163</v>
      </c>
      <c r="B36" s="13" t="s">
        <v>407</v>
      </c>
      <c r="C36" s="22">
        <f ca="1">-IF(RIGHT($A36,3)="000",SUMIF(BC[],MID($A36,1,1)&amp;"*",bc_2016),IF(RIGHT($A36,2)="00",SUMIF(BC[],MID($A36,1,2)&amp;"*",bc_2016),IF(RIGHT($A36,1)="0",SUMIF(BC[],MID($A36,1,3)&amp;"*",bc_2016),SUMIF(BC[],$A36,bc_2016))))</f>
        <v>0</v>
      </c>
      <c r="D36" s="22">
        <f ca="1">-IF(RIGHT($A36,3)="000",SUMIF(BC[],MID($A36,1,1)&amp;"*",bc_2015),IF(RIGHT($A36,2)="00",SUMIF(BC[],MID($A36,1,2)&amp;"*",bc_2015),IF(RIGHT($A36,1)="0",SUMIF(BC[],MID($A36,1,3)&amp;"*",bc_2015),SUMIF(BC[],$A36,bc_2015))))</f>
        <v>0</v>
      </c>
      <c r="E36" s="72"/>
    </row>
    <row r="37" spans="1:5" x14ac:dyDescent="0.25">
      <c r="A37" s="59">
        <v>4164</v>
      </c>
      <c r="B37" s="13" t="s">
        <v>408</v>
      </c>
      <c r="C37" s="22">
        <f ca="1">-IF(RIGHT($A37,3)="000",SUMIF(BC[],MID($A37,1,1)&amp;"*",bc_2016),IF(RIGHT($A37,2)="00",SUMIF(BC[],MID($A37,1,2)&amp;"*",bc_2016),IF(RIGHT($A37,1)="0",SUMIF(BC[],MID($A37,1,3)&amp;"*",bc_2016),SUMIF(BC[],$A37,bc_2016))))</f>
        <v>0</v>
      </c>
      <c r="D37" s="22">
        <f ca="1">-IF(RIGHT($A37,3)="000",SUMIF(BC[],MID($A37,1,1)&amp;"*",bc_2015),IF(RIGHT($A37,2)="00",SUMIF(BC[],MID($A37,1,2)&amp;"*",bc_2015),IF(RIGHT($A37,1)="0",SUMIF(BC[],MID($A37,1,3)&amp;"*",bc_2015),SUMIF(BC[],$A37,bc_2015))))</f>
        <v>0</v>
      </c>
      <c r="E37" s="72"/>
    </row>
    <row r="38" spans="1:5" x14ac:dyDescent="0.25">
      <c r="A38" s="59">
        <v>4165</v>
      </c>
      <c r="B38" s="13" t="s">
        <v>409</v>
      </c>
      <c r="C38" s="22">
        <f ca="1">-IF(RIGHT($A38,3)="000",SUMIF(BC[],MID($A38,1,1)&amp;"*",bc_2016),IF(RIGHT($A38,2)="00",SUMIF(BC[],MID($A38,1,2)&amp;"*",bc_2016),IF(RIGHT($A38,1)="0",SUMIF(BC[],MID($A38,1,3)&amp;"*",bc_2016),SUMIF(BC[],$A38,bc_2016))))</f>
        <v>0</v>
      </c>
      <c r="D38" s="22">
        <f ca="1">-IF(RIGHT($A38,3)="000",SUMIF(BC[],MID($A38,1,1)&amp;"*",bc_2015),IF(RIGHT($A38,2)="00",SUMIF(BC[],MID($A38,1,2)&amp;"*",bc_2015),IF(RIGHT($A38,1)="0",SUMIF(BC[],MID($A38,1,3)&amp;"*",bc_2015),SUMIF(BC[],$A38,bc_2015))))</f>
        <v>0</v>
      </c>
      <c r="E38" s="72"/>
    </row>
    <row r="39" spans="1:5" x14ac:dyDescent="0.25">
      <c r="A39" s="59">
        <v>4166</v>
      </c>
      <c r="B39" s="13" t="s">
        <v>410</v>
      </c>
      <c r="C39" s="22">
        <f ca="1">-IF(RIGHT($A39,3)="000",SUMIF(BC[],MID($A39,1,1)&amp;"*",bc_2016),IF(RIGHT($A39,2)="00",SUMIF(BC[],MID($A39,1,2)&amp;"*",bc_2016),IF(RIGHT($A39,1)="0",SUMIF(BC[],MID($A39,1,3)&amp;"*",bc_2016),SUMIF(BC[],$A39,bc_2016))))</f>
        <v>0</v>
      </c>
      <c r="D39" s="22">
        <f ca="1">-IF(RIGHT($A39,3)="000",SUMIF(BC[],MID($A39,1,1)&amp;"*",bc_2015),IF(RIGHT($A39,2)="00",SUMIF(BC[],MID($A39,1,2)&amp;"*",bc_2015),IF(RIGHT($A39,1)="0",SUMIF(BC[],MID($A39,1,3)&amp;"*",bc_2015),SUMIF(BC[],$A39,bc_2015))))</f>
        <v>0</v>
      </c>
      <c r="E39" s="72"/>
    </row>
    <row r="40" spans="1:5" x14ac:dyDescent="0.25">
      <c r="A40" s="59">
        <v>4167</v>
      </c>
      <c r="B40" s="13" t="s">
        <v>411</v>
      </c>
      <c r="C40" s="22">
        <f ca="1">-IF(RIGHT($A40,3)="000",SUMIF(BC[],MID($A40,1,1)&amp;"*",bc_2016),IF(RIGHT($A40,2)="00",SUMIF(BC[],MID($A40,1,2)&amp;"*",bc_2016),IF(RIGHT($A40,1)="0",SUMIF(BC[],MID($A40,1,3)&amp;"*",bc_2016),SUMIF(BC[],$A40,bc_2016))))</f>
        <v>0</v>
      </c>
      <c r="D40" s="22">
        <f ca="1">-IF(RIGHT($A40,3)="000",SUMIF(BC[],MID($A40,1,1)&amp;"*",bc_2015),IF(RIGHT($A40,2)="00",SUMIF(BC[],MID($A40,1,2)&amp;"*",bc_2015),IF(RIGHT($A40,1)="0",SUMIF(BC[],MID($A40,1,3)&amp;"*",bc_2015),SUMIF(BC[],$A40,bc_2015))))</f>
        <v>0</v>
      </c>
      <c r="E40" s="72"/>
    </row>
    <row r="41" spans="1:5" x14ac:dyDescent="0.25">
      <c r="A41" s="59">
        <v>4168</v>
      </c>
      <c r="B41" s="13" t="s">
        <v>412</v>
      </c>
      <c r="C41" s="22">
        <f ca="1">-IF(RIGHT($A41,3)="000",SUMIF(BC[],MID($A41,1,1)&amp;"*",bc_2016),IF(RIGHT($A41,2)="00",SUMIF(BC[],MID($A41,1,2)&amp;"*",bc_2016),IF(RIGHT($A41,1)="0",SUMIF(BC[],MID($A41,1,3)&amp;"*",bc_2016),SUMIF(BC[],$A41,bc_2016))))</f>
        <v>0</v>
      </c>
      <c r="D41" s="22">
        <f ca="1">-IF(RIGHT($A41,3)="000",SUMIF(BC[],MID($A41,1,1)&amp;"*",bc_2015),IF(RIGHT($A41,2)="00",SUMIF(BC[],MID($A41,1,2)&amp;"*",bc_2015),IF(RIGHT($A41,1)="0",SUMIF(BC[],MID($A41,1,3)&amp;"*",bc_2015),SUMIF(BC[],$A41,bc_2015))))</f>
        <v>0</v>
      </c>
      <c r="E41" s="72"/>
    </row>
    <row r="42" spans="1:5" x14ac:dyDescent="0.25">
      <c r="A42" s="59">
        <v>4169</v>
      </c>
      <c r="B42" s="13" t="s">
        <v>413</v>
      </c>
      <c r="C42" s="22">
        <f ca="1">-IF(RIGHT($A42,3)="000",SUMIF(BC[],MID($A42,1,1)&amp;"*",bc_2016),IF(RIGHT($A42,2)="00",SUMIF(BC[],MID($A42,1,2)&amp;"*",bc_2016),IF(RIGHT($A42,1)="0",SUMIF(BC[],MID($A42,1,3)&amp;"*",bc_2016),SUMIF(BC[],$A42,bc_2016))))</f>
        <v>1796281.49</v>
      </c>
      <c r="D42" s="22">
        <f ca="1">-IF(RIGHT($A42,3)="000",SUMIF(BC[],MID($A42,1,1)&amp;"*",bc_2015),IF(RIGHT($A42,2)="00",SUMIF(BC[],MID($A42,1,2)&amp;"*",bc_2015),IF(RIGHT($A42,1)="0",SUMIF(BC[],MID($A42,1,3)&amp;"*",bc_2015),SUMIF(BC[],$A42,bc_2015))))</f>
        <v>1375326.0399999998</v>
      </c>
      <c r="E42" s="72"/>
    </row>
    <row r="43" spans="1:5" x14ac:dyDescent="0.25">
      <c r="A43" s="59">
        <v>4170</v>
      </c>
      <c r="B43" s="13" t="s">
        <v>108</v>
      </c>
      <c r="C43" s="22">
        <f ca="1">-IF(RIGHT($A43,3)="000",SUMIF(BC[],MID($A43,1,1)&amp;"*",bc_2016),IF(RIGHT($A43,2)="00",SUMIF(BC[],MID($A43,1,2)&amp;"*",bc_2016),IF(RIGHT($A43,1)="0",SUMIF(BC[],MID($A43,1,3)&amp;"*",bc_2016),SUMIF(BC[],$A43,bc_2016))))</f>
        <v>0</v>
      </c>
      <c r="D43" s="22">
        <f ca="1">-IF(RIGHT($A43,3)="000",SUMIF(BC[],MID($A43,1,1)&amp;"*",bc_2015),IF(RIGHT($A43,2)="00",SUMIF(BC[],MID($A43,1,2)&amp;"*",bc_2015),IF(RIGHT($A43,1)="0",SUMIF(BC[],MID($A43,1,3)&amp;"*",bc_2015),SUMIF(BC[],$A43,bc_2015))))</f>
        <v>0</v>
      </c>
      <c r="E43" s="72"/>
    </row>
    <row r="44" spans="1:5" x14ac:dyDescent="0.25">
      <c r="A44" s="59">
        <v>4171</v>
      </c>
      <c r="B44" s="13" t="s">
        <v>414</v>
      </c>
      <c r="C44" s="22">
        <f ca="1">-IF(RIGHT($A44,3)="000",SUMIF(BC[],MID($A44,1,1)&amp;"*",bc_2016),IF(RIGHT($A44,2)="00",SUMIF(BC[],MID($A44,1,2)&amp;"*",bc_2016),IF(RIGHT($A44,1)="0",SUMIF(BC[],MID($A44,1,3)&amp;"*",bc_2016),SUMIF(BC[],$A44,bc_2016))))</f>
        <v>0</v>
      </c>
      <c r="D44" s="22">
        <f ca="1">-IF(RIGHT($A44,3)="000",SUMIF(BC[],MID($A44,1,1)&amp;"*",bc_2015),IF(RIGHT($A44,2)="00",SUMIF(BC[],MID($A44,1,2)&amp;"*",bc_2015),IF(RIGHT($A44,1)="0",SUMIF(BC[],MID($A44,1,3)&amp;"*",bc_2015),SUMIF(BC[],$A44,bc_2015))))</f>
        <v>0</v>
      </c>
      <c r="E44" s="72"/>
    </row>
    <row r="45" spans="1:5" x14ac:dyDescent="0.25">
      <c r="A45" s="59">
        <v>4172</v>
      </c>
      <c r="B45" s="13" t="s">
        <v>415</v>
      </c>
      <c r="C45" s="22">
        <f ca="1">-IF(RIGHT($A45,3)="000",SUMIF(BC[],MID($A45,1,1)&amp;"*",bc_2016),IF(RIGHT($A45,2)="00",SUMIF(BC[],MID($A45,1,2)&amp;"*",bc_2016),IF(RIGHT($A45,1)="0",SUMIF(BC[],MID($A45,1,3)&amp;"*",bc_2016),SUMIF(BC[],$A45,bc_2016))))</f>
        <v>0</v>
      </c>
      <c r="D45" s="22">
        <f ca="1">-IF(RIGHT($A45,3)="000",SUMIF(BC[],MID($A45,1,1)&amp;"*",bc_2015),IF(RIGHT($A45,2)="00",SUMIF(BC[],MID($A45,1,2)&amp;"*",bc_2015),IF(RIGHT($A45,1)="0",SUMIF(BC[],MID($A45,1,3)&amp;"*",bc_2015),SUMIF(BC[],$A45,bc_2015))))</f>
        <v>0</v>
      </c>
      <c r="E45" s="72"/>
    </row>
    <row r="46" spans="1:5" x14ac:dyDescent="0.25">
      <c r="A46" s="59">
        <v>4173</v>
      </c>
      <c r="B46" s="13" t="s">
        <v>416</v>
      </c>
      <c r="C46" s="22">
        <f ca="1">-IF(RIGHT($A46,3)="000",SUMIF(BC[],MID($A46,1,1)&amp;"*",bc_2016),IF(RIGHT($A46,2)="00",SUMIF(BC[],MID($A46,1,2)&amp;"*",bc_2016),IF(RIGHT($A46,1)="0",SUMIF(BC[],MID($A46,1,3)&amp;"*",bc_2016),SUMIF(BC[],$A46,bc_2016))))</f>
        <v>0</v>
      </c>
      <c r="D46" s="22">
        <f ca="1">-IF(RIGHT($A46,3)="000",SUMIF(BC[],MID($A46,1,1)&amp;"*",bc_2015),IF(RIGHT($A46,2)="00",SUMIF(BC[],MID($A46,1,2)&amp;"*",bc_2015),IF(RIGHT($A46,1)="0",SUMIF(BC[],MID($A46,1,3)&amp;"*",bc_2015),SUMIF(BC[],$A46,bc_2015))))</f>
        <v>0</v>
      </c>
      <c r="E46" s="72"/>
    </row>
    <row r="47" spans="1:5" x14ac:dyDescent="0.25">
      <c r="A47" s="59">
        <v>4174</v>
      </c>
      <c r="B47" s="13" t="s">
        <v>417</v>
      </c>
      <c r="C47" s="22">
        <f ca="1">-IF(RIGHT($A47,3)="000",SUMIF(BC[],MID($A47,1,1)&amp;"*",bc_2016),IF(RIGHT($A47,2)="00",SUMIF(BC[],MID($A47,1,2)&amp;"*",bc_2016),IF(RIGHT($A47,1)="0",SUMIF(BC[],MID($A47,1,3)&amp;"*",bc_2016),SUMIF(BC[],$A47,bc_2016))))</f>
        <v>0</v>
      </c>
      <c r="D47" s="22">
        <f ca="1">-IF(RIGHT($A47,3)="000",SUMIF(BC[],MID($A47,1,1)&amp;"*",bc_2015),IF(RIGHT($A47,2)="00",SUMIF(BC[],MID($A47,1,2)&amp;"*",bc_2015),IF(RIGHT($A47,1)="0",SUMIF(BC[],MID($A47,1,3)&amp;"*",bc_2015),SUMIF(BC[],$A47,bc_2015))))</f>
        <v>0</v>
      </c>
      <c r="E47" s="72"/>
    </row>
    <row r="48" spans="1:5" x14ac:dyDescent="0.25">
      <c r="A48" s="59">
        <v>4190</v>
      </c>
      <c r="B48" s="13" t="s">
        <v>109</v>
      </c>
      <c r="C48" s="22">
        <f ca="1">-IF(RIGHT($A48,3)="000",SUMIF(BC[],MID($A48,1,1)&amp;"*",bc_2016),IF(RIGHT($A48,2)="00",SUMIF(BC[],MID($A48,1,2)&amp;"*",bc_2016),IF(RIGHT($A48,1)="0",SUMIF(BC[],MID($A48,1,3)&amp;"*",bc_2016),SUMIF(BC[],$A48,bc_2016))))</f>
        <v>0</v>
      </c>
      <c r="D48" s="22">
        <f ca="1">-IF(RIGHT($A48,3)="000",SUMIF(BC[],MID($A48,1,1)&amp;"*",bc_2015),IF(RIGHT($A48,2)="00",SUMIF(BC[],MID($A48,1,2)&amp;"*",bc_2015),IF(RIGHT($A48,1)="0",SUMIF(BC[],MID($A48,1,3)&amp;"*",bc_2015),SUMIF(BC[],$A48,bc_2015))))</f>
        <v>0</v>
      </c>
      <c r="E48" s="72"/>
    </row>
    <row r="49" spans="1:5" x14ac:dyDescent="0.25">
      <c r="A49" s="59">
        <v>4191</v>
      </c>
      <c r="B49" s="13" t="s">
        <v>418</v>
      </c>
      <c r="C49" s="22">
        <f ca="1">-IF(RIGHT($A49,3)="000",SUMIF(BC[],MID($A49,1,1)&amp;"*",bc_2016),IF(RIGHT($A49,2)="00",SUMIF(BC[],MID($A49,1,2)&amp;"*",bc_2016),IF(RIGHT($A49,1)="0",SUMIF(BC[],MID($A49,1,3)&amp;"*",bc_2016),SUMIF(BC[],$A49,bc_2016))))</f>
        <v>0</v>
      </c>
      <c r="D49" s="22">
        <f ca="1">-IF(RIGHT($A49,3)="000",SUMIF(BC[],MID($A49,1,1)&amp;"*",bc_2015),IF(RIGHT($A49,2)="00",SUMIF(BC[],MID($A49,1,2)&amp;"*",bc_2015),IF(RIGHT($A49,1)="0",SUMIF(BC[],MID($A49,1,3)&amp;"*",bc_2015),SUMIF(BC[],$A49,bc_2015))))</f>
        <v>0</v>
      </c>
      <c r="E49" s="72"/>
    </row>
    <row r="50" spans="1:5" x14ac:dyDescent="0.25">
      <c r="A50" s="59">
        <v>4192</v>
      </c>
      <c r="B50" s="13" t="s">
        <v>419</v>
      </c>
      <c r="C50" s="22">
        <f ca="1">-IF(RIGHT($A50,3)="000",SUMIF(BC[],MID($A50,1,1)&amp;"*",bc_2016),IF(RIGHT($A50,2)="00",SUMIF(BC[],MID($A50,1,2)&amp;"*",bc_2016),IF(RIGHT($A50,1)="0",SUMIF(BC[],MID($A50,1,3)&amp;"*",bc_2016),SUMIF(BC[],$A50,bc_2016))))</f>
        <v>0</v>
      </c>
      <c r="D50" s="22">
        <f ca="1">-IF(RIGHT($A50,3)="000",SUMIF(BC[],MID($A50,1,1)&amp;"*",bc_2015),IF(RIGHT($A50,2)="00",SUMIF(BC[],MID($A50,1,2)&amp;"*",bc_2015),IF(RIGHT($A50,1)="0",SUMIF(BC[],MID($A50,1,3)&amp;"*",bc_2015),SUMIF(BC[],$A50,bc_2015))))</f>
        <v>0</v>
      </c>
      <c r="E50" s="72"/>
    </row>
    <row r="51" spans="1:5" x14ac:dyDescent="0.25">
      <c r="A51" s="56">
        <v>4200</v>
      </c>
      <c r="B51" s="10" t="s">
        <v>174</v>
      </c>
      <c r="C51" s="22">
        <f ca="1">-IF(RIGHT($A51,3)="000",SUMIF(BC[],MID($A51,1,1)&amp;"*",bc_2016),IF(RIGHT($A51,2)="00",SUMIF(BC[],MID($A51,1,2)&amp;"*",bc_2016),IF(RIGHT($A51,1)="0",SUMIF(BC[],MID($A51,1,3)&amp;"*",bc_2016),SUMIF(BC[],$A51,bc_2016))))</f>
        <v>1460026155</v>
      </c>
      <c r="D51" s="22">
        <f ca="1">-IF(RIGHT($A51,3)="000",SUMIF(BC[],MID($A51,1,1)&amp;"*",bc_2015),IF(RIGHT($A51,2)="00",SUMIF(BC[],MID($A51,1,2)&amp;"*",bc_2015),IF(RIGHT($A51,1)="0",SUMIF(BC[],MID($A51,1,3)&amp;"*",bc_2015),SUMIF(BC[],$A51,bc_2015))))</f>
        <v>1465899763.7</v>
      </c>
      <c r="E51" s="70" t="s">
        <v>172</v>
      </c>
    </row>
    <row r="52" spans="1:5" x14ac:dyDescent="0.25">
      <c r="A52" s="59">
        <v>4210</v>
      </c>
      <c r="B52" s="13" t="s">
        <v>110</v>
      </c>
      <c r="C52" s="22">
        <f ca="1">-IF(RIGHT($A52,3)="000",SUMIF(BC[],MID($A52,1,1)&amp;"*",bc_2016),IF(RIGHT($A52,2)="00",SUMIF(BC[],MID($A52,1,2)&amp;"*",bc_2016),IF(RIGHT($A52,1)="0",SUMIF(BC[],MID($A52,1,3)&amp;"*",bc_2016),SUMIF(BC[],$A52,bc_2016))))</f>
        <v>0</v>
      </c>
      <c r="D52" s="22">
        <f ca="1">-IF(RIGHT($A52,3)="000",SUMIF(BC[],MID($A52,1,1)&amp;"*",bc_2015),IF(RIGHT($A52,2)="00",SUMIF(BC[],MID($A52,1,2)&amp;"*",bc_2015),IF(RIGHT($A52,1)="0",SUMIF(BC[],MID($A52,1,3)&amp;"*",bc_2015),SUMIF(BC[],$A52,bc_2015))))</f>
        <v>0</v>
      </c>
      <c r="E52" s="72"/>
    </row>
    <row r="53" spans="1:5" x14ac:dyDescent="0.25">
      <c r="A53" s="59">
        <v>4211</v>
      </c>
      <c r="B53" s="13" t="s">
        <v>126</v>
      </c>
      <c r="C53" s="22">
        <f ca="1">-IF(RIGHT($A53,3)="000",SUMIF(BC[],MID($A53,1,1)&amp;"*",bc_2016),IF(RIGHT($A53,2)="00",SUMIF(BC[],MID($A53,1,2)&amp;"*",bc_2016),IF(RIGHT($A53,1)="0",SUMIF(BC[],MID($A53,1,3)&amp;"*",bc_2016),SUMIF(BC[],$A53,bc_2016))))</f>
        <v>0</v>
      </c>
      <c r="D53" s="22">
        <f ca="1">-IF(RIGHT($A53,3)="000",SUMIF(BC[],MID($A53,1,1)&amp;"*",bc_2015),IF(RIGHT($A53,2)="00",SUMIF(BC[],MID($A53,1,2)&amp;"*",bc_2015),IF(RIGHT($A53,1)="0",SUMIF(BC[],MID($A53,1,3)&amp;"*",bc_2015),SUMIF(BC[],$A53,bc_2015))))</f>
        <v>0</v>
      </c>
      <c r="E53" s="72"/>
    </row>
    <row r="54" spans="1:5" x14ac:dyDescent="0.25">
      <c r="A54" s="59">
        <v>4212</v>
      </c>
      <c r="B54" s="13" t="s">
        <v>59</v>
      </c>
      <c r="C54" s="22">
        <f ca="1">-IF(RIGHT($A54,3)="000",SUMIF(BC[],MID($A54,1,1)&amp;"*",bc_2016),IF(RIGHT($A54,2)="00",SUMIF(BC[],MID($A54,1,2)&amp;"*",bc_2016),IF(RIGHT($A54,1)="0",SUMIF(BC[],MID($A54,1,3)&amp;"*",bc_2016),SUMIF(BC[],$A54,bc_2016))))</f>
        <v>0</v>
      </c>
      <c r="D54" s="22">
        <f ca="1">-IF(RIGHT($A54,3)="000",SUMIF(BC[],MID($A54,1,1)&amp;"*",bc_2015),IF(RIGHT($A54,2)="00",SUMIF(BC[],MID($A54,1,2)&amp;"*",bc_2015),IF(RIGHT($A54,1)="0",SUMIF(BC[],MID($A54,1,3)&amp;"*",bc_2015),SUMIF(BC[],$A54,bc_2015))))</f>
        <v>0</v>
      </c>
      <c r="E54" s="72"/>
    </row>
    <row r="55" spans="1:5" x14ac:dyDescent="0.25">
      <c r="A55" s="59">
        <v>4213</v>
      </c>
      <c r="B55" s="13" t="s">
        <v>127</v>
      </c>
      <c r="C55" s="22">
        <f ca="1">-IF(RIGHT($A55,3)="000",SUMIF(BC[],MID($A55,1,1)&amp;"*",bc_2016),IF(RIGHT($A55,2)="00",SUMIF(BC[],MID($A55,1,2)&amp;"*",bc_2016),IF(RIGHT($A55,1)="0",SUMIF(BC[],MID($A55,1,3)&amp;"*",bc_2016),SUMIF(BC[],$A55,bc_2016))))</f>
        <v>0</v>
      </c>
      <c r="D55" s="22">
        <f ca="1">-IF(RIGHT($A55,3)="000",SUMIF(BC[],MID($A55,1,1)&amp;"*",bc_2015),IF(RIGHT($A55,2)="00",SUMIF(BC[],MID($A55,1,2)&amp;"*",bc_2015),IF(RIGHT($A55,1)="0",SUMIF(BC[],MID($A55,1,3)&amp;"*",bc_2015),SUMIF(BC[],$A55,bc_2015))))</f>
        <v>0</v>
      </c>
      <c r="E55" s="72"/>
    </row>
    <row r="56" spans="1:5" x14ac:dyDescent="0.25">
      <c r="A56" s="59">
        <v>4220</v>
      </c>
      <c r="B56" s="13" t="s">
        <v>111</v>
      </c>
      <c r="C56" s="22">
        <f ca="1">-IF(RIGHT($A56,3)="000",SUMIF(BC[],MID($A56,1,1)&amp;"*",bc_2016),IF(RIGHT($A56,2)="00",SUMIF(BC[],MID($A56,1,2)&amp;"*",bc_2016),IF(RIGHT($A56,1)="0",SUMIF(BC[],MID($A56,1,3)&amp;"*",bc_2016),SUMIF(BC[],$A56,bc_2016))))</f>
        <v>1460026155</v>
      </c>
      <c r="D56" s="22">
        <f ca="1">-IF(RIGHT($A56,3)="000",SUMIF(BC[],MID($A56,1,1)&amp;"*",bc_2015),IF(RIGHT($A56,2)="00",SUMIF(BC[],MID($A56,1,2)&amp;"*",bc_2015),IF(RIGHT($A56,1)="0",SUMIF(BC[],MID($A56,1,3)&amp;"*",bc_2015),SUMIF(BC[],$A56,bc_2015))))</f>
        <v>1465899763.7</v>
      </c>
      <c r="E56" s="72"/>
    </row>
    <row r="57" spans="1:5" x14ac:dyDescent="0.25">
      <c r="A57" s="59">
        <v>4221</v>
      </c>
      <c r="B57" s="13" t="s">
        <v>420</v>
      </c>
      <c r="C57" s="22">
        <f ca="1">-IF(RIGHT($A57,3)="000",SUMIF(BC[],MID($A57,1,1)&amp;"*",bc_2016),IF(RIGHT($A57,2)="00",SUMIF(BC[],MID($A57,1,2)&amp;"*",bc_2016),IF(RIGHT($A57,1)="0",SUMIF(BC[],MID($A57,1,3)&amp;"*",bc_2016),SUMIF(BC[],$A57,bc_2016))))</f>
        <v>1460026155</v>
      </c>
      <c r="D57" s="22">
        <f ca="1">-IF(RIGHT($A57,3)="000",SUMIF(BC[],MID($A57,1,1)&amp;"*",bc_2015),IF(RIGHT($A57,2)="00",SUMIF(BC[],MID($A57,1,2)&amp;"*",bc_2015),IF(RIGHT($A57,1)="0",SUMIF(BC[],MID($A57,1,3)&amp;"*",bc_2015),SUMIF(BC[],$A57,bc_2015))))</f>
        <v>1458446700.74</v>
      </c>
      <c r="E57" s="72"/>
    </row>
    <row r="58" spans="1:5" x14ac:dyDescent="0.25">
      <c r="A58" s="59">
        <v>4222</v>
      </c>
      <c r="B58" s="13" t="s">
        <v>421</v>
      </c>
      <c r="C58" s="22">
        <f ca="1">-IF(RIGHT($A58,3)="000",SUMIF(BC[],MID($A58,1,1)&amp;"*",bc_2016),IF(RIGHT($A58,2)="00",SUMIF(BC[],MID($A58,1,2)&amp;"*",bc_2016),IF(RIGHT($A58,1)="0",SUMIF(BC[],MID($A58,1,3)&amp;"*",bc_2016),SUMIF(BC[],$A58,bc_2016))))</f>
        <v>0</v>
      </c>
      <c r="D58" s="22">
        <f ca="1">-IF(RIGHT($A58,3)="000",SUMIF(BC[],MID($A58,1,1)&amp;"*",bc_2015),IF(RIGHT($A58,2)="00",SUMIF(BC[],MID($A58,1,2)&amp;"*",bc_2015),IF(RIGHT($A58,1)="0",SUMIF(BC[],MID($A58,1,3)&amp;"*",bc_2015),SUMIF(BC[],$A58,bc_2015))))</f>
        <v>0</v>
      </c>
      <c r="E58" s="72"/>
    </row>
    <row r="59" spans="1:5" x14ac:dyDescent="0.25">
      <c r="A59" s="59">
        <v>4223</v>
      </c>
      <c r="B59" s="13" t="s">
        <v>119</v>
      </c>
      <c r="C59" s="22">
        <f ca="1">-IF(RIGHT($A59,3)="000",SUMIF(BC[],MID($A59,1,1)&amp;"*",bc_2016),IF(RIGHT($A59,2)="00",SUMIF(BC[],MID($A59,1,2)&amp;"*",bc_2016),IF(RIGHT($A59,1)="0",SUMIF(BC[],MID($A59,1,3)&amp;"*",bc_2016),SUMIF(BC[],$A59,bc_2016))))</f>
        <v>0</v>
      </c>
      <c r="D59" s="22">
        <f ca="1">-IF(RIGHT($A59,3)="000",SUMIF(BC[],MID($A59,1,1)&amp;"*",bc_2015),IF(RIGHT($A59,2)="00",SUMIF(BC[],MID($A59,1,2)&amp;"*",bc_2015),IF(RIGHT($A59,1)="0",SUMIF(BC[],MID($A59,1,3)&amp;"*",bc_2015),SUMIF(BC[],$A59,bc_2015))))</f>
        <v>7453062.96</v>
      </c>
      <c r="E59" s="72"/>
    </row>
    <row r="60" spans="1:5" x14ac:dyDescent="0.25">
      <c r="A60" s="59">
        <v>4224</v>
      </c>
      <c r="B60" s="13" t="s">
        <v>120</v>
      </c>
      <c r="C60" s="22">
        <f ca="1">-IF(RIGHT($A60,3)="000",SUMIF(BC[],MID($A60,1,1)&amp;"*",bc_2016),IF(RIGHT($A60,2)="00",SUMIF(BC[],MID($A60,1,2)&amp;"*",bc_2016),IF(RIGHT($A60,1)="0",SUMIF(BC[],MID($A60,1,3)&amp;"*",bc_2016),SUMIF(BC[],$A60,bc_2016))))</f>
        <v>0</v>
      </c>
      <c r="D60" s="22">
        <f ca="1">-IF(RIGHT($A60,3)="000",SUMIF(BC[],MID($A60,1,1)&amp;"*",bc_2015),IF(RIGHT($A60,2)="00",SUMIF(BC[],MID($A60,1,2)&amp;"*",bc_2015),IF(RIGHT($A60,1)="0",SUMIF(BC[],MID($A60,1,3)&amp;"*",bc_2015),SUMIF(BC[],$A60,bc_2015))))</f>
        <v>0</v>
      </c>
      <c r="E60" s="72"/>
    </row>
    <row r="61" spans="1:5" x14ac:dyDescent="0.25">
      <c r="A61" s="59">
        <v>4225</v>
      </c>
      <c r="B61" s="13" t="s">
        <v>121</v>
      </c>
      <c r="C61" s="22">
        <f ca="1">-IF(RIGHT($A61,3)="000",SUMIF(BC[],MID($A61,1,1)&amp;"*",bc_2016),IF(RIGHT($A61,2)="00",SUMIF(BC[],MID($A61,1,2)&amp;"*",bc_2016),IF(RIGHT($A61,1)="0",SUMIF(BC[],MID($A61,1,3)&amp;"*",bc_2016),SUMIF(BC[],$A61,bc_2016))))</f>
        <v>0</v>
      </c>
      <c r="D61" s="22">
        <f ca="1">-IF(RIGHT($A61,3)="000",SUMIF(BC[],MID($A61,1,1)&amp;"*",bc_2015),IF(RIGHT($A61,2)="00",SUMIF(BC[],MID($A61,1,2)&amp;"*",bc_2015),IF(RIGHT($A61,1)="0",SUMIF(BC[],MID($A61,1,3)&amp;"*",bc_2015),SUMIF(BC[],$A61,bc_2015))))</f>
        <v>0</v>
      </c>
      <c r="E61" s="72"/>
    </row>
    <row r="62" spans="1:5" x14ac:dyDescent="0.25">
      <c r="A62" s="59">
        <v>4226</v>
      </c>
      <c r="B62" s="13" t="s">
        <v>422</v>
      </c>
      <c r="C62" s="22">
        <f ca="1">-IF(RIGHT($A62,3)="000",SUMIF(BC[],MID($A62,1,1)&amp;"*",bc_2016),IF(RIGHT($A62,2)="00",SUMIF(BC[],MID($A62,1,2)&amp;"*",bc_2016),IF(RIGHT($A62,1)="0",SUMIF(BC[],MID($A62,1,3)&amp;"*",bc_2016),SUMIF(BC[],$A62,bc_2016))))</f>
        <v>0</v>
      </c>
      <c r="D62" s="22">
        <f ca="1">-IF(RIGHT($A62,3)="000",SUMIF(BC[],MID($A62,1,1)&amp;"*",bc_2015),IF(RIGHT($A62,2)="00",SUMIF(BC[],MID($A62,1,2)&amp;"*",bc_2015),IF(RIGHT($A62,1)="0",SUMIF(BC[],MID($A62,1,3)&amp;"*",bc_2015),SUMIF(BC[],$A62,bc_2015))))</f>
        <v>0</v>
      </c>
      <c r="E62" s="72"/>
    </row>
    <row r="63" spans="1:5" x14ac:dyDescent="0.25">
      <c r="A63" s="56">
        <v>4300</v>
      </c>
      <c r="B63" s="10" t="s">
        <v>175</v>
      </c>
      <c r="C63" s="22">
        <f ca="1">-IF(RIGHT($A63,3)="000",SUMIF(BC[],MID($A63,1,1)&amp;"*",bc_2016),IF(RIGHT($A63,2)="00",SUMIF(BC[],MID($A63,1,2)&amp;"*",bc_2016),IF(RIGHT($A63,1)="0",SUMIF(BC[],MID($A63,1,3)&amp;"*",bc_2016),SUMIF(BC[],$A63,bc_2016))))</f>
        <v>3665736.82</v>
      </c>
      <c r="D63" s="22">
        <f ca="1">-IF(RIGHT($A63,3)="000",SUMIF(BC[],MID($A63,1,1)&amp;"*",bc_2015),IF(RIGHT($A63,2)="00",SUMIF(BC[],MID($A63,1,2)&amp;"*",bc_2015),IF(RIGHT($A63,1)="0",SUMIF(BC[],MID($A63,1,3)&amp;"*",bc_2015),SUMIF(BC[],$A63,bc_2015))))</f>
        <v>193130.8</v>
      </c>
      <c r="E63" s="72" t="s">
        <v>176</v>
      </c>
    </row>
    <row r="64" spans="1:5" x14ac:dyDescent="0.25">
      <c r="A64" s="59">
        <v>4310</v>
      </c>
      <c r="B64" s="13" t="s">
        <v>177</v>
      </c>
      <c r="C64" s="22">
        <f ca="1">-IF(RIGHT($A64,3)="000",SUMIF(BC[],MID($A64,1,1)&amp;"*",bc_2016),IF(RIGHT($A64,2)="00",SUMIF(BC[],MID($A64,1,2)&amp;"*",bc_2016),IF(RIGHT($A64,1)="0",SUMIF(BC[],MID($A64,1,3)&amp;"*",bc_2016),SUMIF(BC[],$A64,bc_2016))))</f>
        <v>0</v>
      </c>
      <c r="D64" s="22">
        <f ca="1">-IF(RIGHT($A64,3)="000",SUMIF(BC[],MID($A64,1,1)&amp;"*",bc_2015),IF(RIGHT($A64,2)="00",SUMIF(BC[],MID($A64,1,2)&amp;"*",bc_2015),IF(RIGHT($A64,1)="0",SUMIF(BC[],MID($A64,1,3)&amp;"*",bc_2015),SUMIF(BC[],$A64,bc_2015))))</f>
        <v>0</v>
      </c>
      <c r="E64" s="72"/>
    </row>
    <row r="65" spans="1:5" x14ac:dyDescent="0.25">
      <c r="A65" s="59">
        <v>4311</v>
      </c>
      <c r="B65" s="13" t="s">
        <v>423</v>
      </c>
      <c r="C65" s="22">
        <f ca="1">-IF(RIGHT($A65,3)="000",SUMIF(BC[],MID($A65,1,1)&amp;"*",bc_2016),IF(RIGHT($A65,2)="00",SUMIF(BC[],MID($A65,1,2)&amp;"*",bc_2016),IF(RIGHT($A65,1)="0",SUMIF(BC[],MID($A65,1,3)&amp;"*",bc_2016),SUMIF(BC[],$A65,bc_2016))))</f>
        <v>0</v>
      </c>
      <c r="D65" s="22">
        <f ca="1">-IF(RIGHT($A65,3)="000",SUMIF(BC[],MID($A65,1,1)&amp;"*",bc_2015),IF(RIGHT($A65,2)="00",SUMIF(BC[],MID($A65,1,2)&amp;"*",bc_2015),IF(RIGHT($A65,1)="0",SUMIF(BC[],MID($A65,1,3)&amp;"*",bc_2015),SUMIF(BC[],$A65,bc_2015))))</f>
        <v>0</v>
      </c>
      <c r="E65" s="72"/>
    </row>
    <row r="66" spans="1:5" x14ac:dyDescent="0.25">
      <c r="A66" s="59">
        <v>4319</v>
      </c>
      <c r="B66" s="13" t="s">
        <v>424</v>
      </c>
      <c r="C66" s="22">
        <f ca="1">-IF(RIGHT($A66,3)="000",SUMIF(BC[],MID($A66,1,1)&amp;"*",bc_2016),IF(RIGHT($A66,2)="00",SUMIF(BC[],MID($A66,1,2)&amp;"*",bc_2016),IF(RIGHT($A66,1)="0",SUMIF(BC[],MID($A66,1,3)&amp;"*",bc_2016),SUMIF(BC[],$A66,bc_2016))))</f>
        <v>0</v>
      </c>
      <c r="D66" s="22">
        <f ca="1">-IF(RIGHT($A66,3)="000",SUMIF(BC[],MID($A66,1,1)&amp;"*",bc_2015),IF(RIGHT($A66,2)="00",SUMIF(BC[],MID($A66,1,2)&amp;"*",bc_2015),IF(RIGHT($A66,1)="0",SUMIF(BC[],MID($A66,1,3)&amp;"*",bc_2015),SUMIF(BC[],$A66,bc_2015))))</f>
        <v>0</v>
      </c>
      <c r="E66" s="72"/>
    </row>
    <row r="67" spans="1:5" x14ac:dyDescent="0.25">
      <c r="A67" s="59">
        <v>4320</v>
      </c>
      <c r="B67" s="13" t="s">
        <v>178</v>
      </c>
      <c r="C67" s="22">
        <f ca="1">-IF(RIGHT($A67,3)="000",SUMIF(BC[],MID($A67,1,1)&amp;"*",bc_2016),IF(RIGHT($A67,2)="00",SUMIF(BC[],MID($A67,1,2)&amp;"*",bc_2016),IF(RIGHT($A67,1)="0",SUMIF(BC[],MID($A67,1,3)&amp;"*",bc_2016),SUMIF(BC[],$A67,bc_2016))))</f>
        <v>0</v>
      </c>
      <c r="D67" s="22">
        <f ca="1">-IF(RIGHT($A67,3)="000",SUMIF(BC[],MID($A67,1,1)&amp;"*",bc_2015),IF(RIGHT($A67,2)="00",SUMIF(BC[],MID($A67,1,2)&amp;"*",bc_2015),IF(RIGHT($A67,1)="0",SUMIF(BC[],MID($A67,1,3)&amp;"*",bc_2015),SUMIF(BC[],$A67,bc_2015))))</f>
        <v>0</v>
      </c>
      <c r="E67" s="72"/>
    </row>
    <row r="68" spans="1:5" x14ac:dyDescent="0.25">
      <c r="A68" s="59">
        <v>4321</v>
      </c>
      <c r="B68" s="13" t="s">
        <v>425</v>
      </c>
      <c r="C68" s="22">
        <f ca="1">-IF(RIGHT($A68,3)="000",SUMIF(BC[],MID($A68,1,1)&amp;"*",bc_2016),IF(RIGHT($A68,2)="00",SUMIF(BC[],MID($A68,1,2)&amp;"*",bc_2016),IF(RIGHT($A68,1)="0",SUMIF(BC[],MID($A68,1,3)&amp;"*",bc_2016),SUMIF(BC[],$A68,bc_2016))))</f>
        <v>0</v>
      </c>
      <c r="D68" s="22">
        <f ca="1">-IF(RIGHT($A68,3)="000",SUMIF(BC[],MID($A68,1,1)&amp;"*",bc_2015),IF(RIGHT($A68,2)="00",SUMIF(BC[],MID($A68,1,2)&amp;"*",bc_2015),IF(RIGHT($A68,1)="0",SUMIF(BC[],MID($A68,1,3)&amp;"*",bc_2015),SUMIF(BC[],$A68,bc_2015))))</f>
        <v>0</v>
      </c>
      <c r="E68" s="72"/>
    </row>
    <row r="69" spans="1:5" x14ac:dyDescent="0.25">
      <c r="A69" s="59">
        <v>4322</v>
      </c>
      <c r="B69" s="13" t="s">
        <v>426</v>
      </c>
      <c r="C69" s="22">
        <f ca="1">-IF(RIGHT($A69,3)="000",SUMIF(BC[],MID($A69,1,1)&amp;"*",bc_2016),IF(RIGHT($A69,2)="00",SUMIF(BC[],MID($A69,1,2)&amp;"*",bc_2016),IF(RIGHT($A69,1)="0",SUMIF(BC[],MID($A69,1,3)&amp;"*",bc_2016),SUMIF(BC[],$A69,bc_2016))))</f>
        <v>0</v>
      </c>
      <c r="D69" s="22">
        <f ca="1">-IF(RIGHT($A69,3)="000",SUMIF(BC[],MID($A69,1,1)&amp;"*",bc_2015),IF(RIGHT($A69,2)="00",SUMIF(BC[],MID($A69,1,2)&amp;"*",bc_2015),IF(RIGHT($A69,1)="0",SUMIF(BC[],MID($A69,1,3)&amp;"*",bc_2015),SUMIF(BC[],$A69,bc_2015))))</f>
        <v>0</v>
      </c>
      <c r="E69" s="72"/>
    </row>
    <row r="70" spans="1:5" x14ac:dyDescent="0.25">
      <c r="A70" s="59">
        <v>4323</v>
      </c>
      <c r="B70" s="13" t="s">
        <v>427</v>
      </c>
      <c r="C70" s="22">
        <f ca="1">-IF(RIGHT($A70,3)="000",SUMIF(BC[],MID($A70,1,1)&amp;"*",bc_2016),IF(RIGHT($A70,2)="00",SUMIF(BC[],MID($A70,1,2)&amp;"*",bc_2016),IF(RIGHT($A70,1)="0",SUMIF(BC[],MID($A70,1,3)&amp;"*",bc_2016),SUMIF(BC[],$A70,bc_2016))))</f>
        <v>0</v>
      </c>
      <c r="D70" s="22">
        <f ca="1">-IF(RIGHT($A70,3)="000",SUMIF(BC[],MID($A70,1,1)&amp;"*",bc_2015),IF(RIGHT($A70,2)="00",SUMIF(BC[],MID($A70,1,2)&amp;"*",bc_2015),IF(RIGHT($A70,1)="0",SUMIF(BC[],MID($A70,1,3)&amp;"*",bc_2015),SUMIF(BC[],$A70,bc_2015))))</f>
        <v>0</v>
      </c>
      <c r="E70" s="72"/>
    </row>
    <row r="71" spans="1:5" x14ac:dyDescent="0.25">
      <c r="A71" s="59">
        <v>4324</v>
      </c>
      <c r="B71" s="13" t="s">
        <v>428</v>
      </c>
      <c r="C71" s="22">
        <f ca="1">-IF(RIGHT($A71,3)="000",SUMIF(BC[],MID($A71,1,1)&amp;"*",bc_2016),IF(RIGHT($A71,2)="00",SUMIF(BC[],MID($A71,1,2)&amp;"*",bc_2016),IF(RIGHT($A71,1)="0",SUMIF(BC[],MID($A71,1,3)&amp;"*",bc_2016),SUMIF(BC[],$A71,bc_2016))))</f>
        <v>0</v>
      </c>
      <c r="D71" s="22">
        <f ca="1">-IF(RIGHT($A71,3)="000",SUMIF(BC[],MID($A71,1,1)&amp;"*",bc_2015),IF(RIGHT($A71,2)="00",SUMIF(BC[],MID($A71,1,2)&amp;"*",bc_2015),IF(RIGHT($A71,1)="0",SUMIF(BC[],MID($A71,1,3)&amp;"*",bc_2015),SUMIF(BC[],$A71,bc_2015))))</f>
        <v>0</v>
      </c>
      <c r="E71" s="72"/>
    </row>
    <row r="72" spans="1:5" x14ac:dyDescent="0.25">
      <c r="A72" s="59">
        <v>4325</v>
      </c>
      <c r="B72" s="13" t="s">
        <v>429</v>
      </c>
      <c r="C72" s="22">
        <f ca="1">-IF(RIGHT($A72,3)="000",SUMIF(BC[],MID($A72,1,1)&amp;"*",bc_2016),IF(RIGHT($A72,2)="00",SUMIF(BC[],MID($A72,1,2)&amp;"*",bc_2016),IF(RIGHT($A72,1)="0",SUMIF(BC[],MID($A72,1,3)&amp;"*",bc_2016),SUMIF(BC[],$A72,bc_2016))))</f>
        <v>0</v>
      </c>
      <c r="D72" s="22">
        <f ca="1">-IF(RIGHT($A72,3)="000",SUMIF(BC[],MID($A72,1,1)&amp;"*",bc_2015),IF(RIGHT($A72,2)="00",SUMIF(BC[],MID($A72,1,2)&amp;"*",bc_2015),IF(RIGHT($A72,1)="0",SUMIF(BC[],MID($A72,1,3)&amp;"*",bc_2015),SUMIF(BC[],$A72,bc_2015))))</f>
        <v>0</v>
      </c>
      <c r="E72" s="72"/>
    </row>
    <row r="73" spans="1:5" x14ac:dyDescent="0.25">
      <c r="A73" s="59">
        <v>4330</v>
      </c>
      <c r="B73" s="13" t="s">
        <v>179</v>
      </c>
      <c r="C73" s="22">
        <f ca="1">-IF(RIGHT($A73,3)="000",SUMIF(BC[],MID($A73,1,1)&amp;"*",bc_2016),IF(RIGHT($A73,2)="00",SUMIF(BC[],MID($A73,1,2)&amp;"*",bc_2016),IF(RIGHT($A73,1)="0",SUMIF(BC[],MID($A73,1,3)&amp;"*",bc_2016),SUMIF(BC[],$A73,bc_2016))))</f>
        <v>0</v>
      </c>
      <c r="D73" s="22">
        <f ca="1">-IF(RIGHT($A73,3)="000",SUMIF(BC[],MID($A73,1,1)&amp;"*",bc_2015),IF(RIGHT($A73,2)="00",SUMIF(BC[],MID($A73,1,2)&amp;"*",bc_2015),IF(RIGHT($A73,1)="0",SUMIF(BC[],MID($A73,1,3)&amp;"*",bc_2015),SUMIF(BC[],$A73,bc_2015))))</f>
        <v>0</v>
      </c>
      <c r="E73" s="72"/>
    </row>
    <row r="74" spans="1:5" x14ac:dyDescent="0.25">
      <c r="A74" s="59">
        <v>4331</v>
      </c>
      <c r="B74" s="13" t="s">
        <v>179</v>
      </c>
      <c r="C74" s="22">
        <f ca="1">-IF(RIGHT($A74,3)="000",SUMIF(BC[],MID($A74,1,1)&amp;"*",bc_2016),IF(RIGHT($A74,2)="00",SUMIF(BC[],MID($A74,1,2)&amp;"*",bc_2016),IF(RIGHT($A74,1)="0",SUMIF(BC[],MID($A74,1,3)&amp;"*",bc_2016),SUMIF(BC[],$A74,bc_2016))))</f>
        <v>0</v>
      </c>
      <c r="D74" s="22">
        <f ca="1">-IF(RIGHT($A74,3)="000",SUMIF(BC[],MID($A74,1,1)&amp;"*",bc_2015),IF(RIGHT($A74,2)="00",SUMIF(BC[],MID($A74,1,2)&amp;"*",bc_2015),IF(RIGHT($A74,1)="0",SUMIF(BC[],MID($A74,1,3)&amp;"*",bc_2015),SUMIF(BC[],$A74,bc_2015))))</f>
        <v>0</v>
      </c>
      <c r="E74" s="72"/>
    </row>
    <row r="75" spans="1:5" x14ac:dyDescent="0.25">
      <c r="A75" s="59">
        <v>4340</v>
      </c>
      <c r="B75" s="13" t="s">
        <v>180</v>
      </c>
      <c r="C75" s="22">
        <f ca="1">-IF(RIGHT($A75,3)="000",SUMIF(BC[],MID($A75,1,1)&amp;"*",bc_2016),IF(RIGHT($A75,2)="00",SUMIF(BC[],MID($A75,1,2)&amp;"*",bc_2016),IF(RIGHT($A75,1)="0",SUMIF(BC[],MID($A75,1,3)&amp;"*",bc_2016),SUMIF(BC[],$A75,bc_2016))))</f>
        <v>0</v>
      </c>
      <c r="D75" s="22">
        <f ca="1">-IF(RIGHT($A75,3)="000",SUMIF(BC[],MID($A75,1,1)&amp;"*",bc_2015),IF(RIGHT($A75,2)="00",SUMIF(BC[],MID($A75,1,2)&amp;"*",bc_2015),IF(RIGHT($A75,1)="0",SUMIF(BC[],MID($A75,1,3)&amp;"*",bc_2015),SUMIF(BC[],$A75,bc_2015))))</f>
        <v>0</v>
      </c>
      <c r="E75" s="72"/>
    </row>
    <row r="76" spans="1:5" x14ac:dyDescent="0.25">
      <c r="A76" s="59">
        <v>4341</v>
      </c>
      <c r="B76" s="13" t="s">
        <v>180</v>
      </c>
      <c r="C76" s="22">
        <f ca="1">-IF(RIGHT($A76,3)="000",SUMIF(BC[],MID($A76,1,1)&amp;"*",bc_2016),IF(RIGHT($A76,2)="00",SUMIF(BC[],MID($A76,1,2)&amp;"*",bc_2016),IF(RIGHT($A76,1)="0",SUMIF(BC[],MID($A76,1,3)&amp;"*",bc_2016),SUMIF(BC[],$A76,bc_2016))))</f>
        <v>0</v>
      </c>
      <c r="D76" s="22">
        <f ca="1">-IF(RIGHT($A76,3)="000",SUMIF(BC[],MID($A76,1,1)&amp;"*",bc_2015),IF(RIGHT($A76,2)="00",SUMIF(BC[],MID($A76,1,2)&amp;"*",bc_2015),IF(RIGHT($A76,1)="0",SUMIF(BC[],MID($A76,1,3)&amp;"*",bc_2015),SUMIF(BC[],$A76,bc_2015))))</f>
        <v>0</v>
      </c>
      <c r="E76" s="72"/>
    </row>
    <row r="77" spans="1:5" x14ac:dyDescent="0.25">
      <c r="A77" s="59">
        <v>4390</v>
      </c>
      <c r="B77" s="13" t="s">
        <v>181</v>
      </c>
      <c r="C77" s="22">
        <f ca="1">-IF(RIGHT($A77,3)="000",SUMIF(BC[],MID($A77,1,1)&amp;"*",bc_2016),IF(RIGHT($A77,2)="00",SUMIF(BC[],MID($A77,1,2)&amp;"*",bc_2016),IF(RIGHT($A77,1)="0",SUMIF(BC[],MID($A77,1,3)&amp;"*",bc_2016),SUMIF(BC[],$A77,bc_2016))))</f>
        <v>3665736.82</v>
      </c>
      <c r="D77" s="22">
        <f ca="1">-IF(RIGHT($A77,3)="000",SUMIF(BC[],MID($A77,1,1)&amp;"*",bc_2015),IF(RIGHT($A77,2)="00",SUMIF(BC[],MID($A77,1,2)&amp;"*",bc_2015),IF(RIGHT($A77,1)="0",SUMIF(BC[],MID($A77,1,3)&amp;"*",bc_2015),SUMIF(BC[],$A77,bc_2015))))</f>
        <v>193130.8</v>
      </c>
      <c r="E77" s="70"/>
    </row>
    <row r="78" spans="1:5" x14ac:dyDescent="0.25">
      <c r="A78" s="59">
        <v>4391</v>
      </c>
      <c r="B78" s="13" t="s">
        <v>430</v>
      </c>
      <c r="C78" s="22">
        <f ca="1">-IF(RIGHT($A78,3)="000",SUMIF(BC[],MID($A78,1,1)&amp;"*",bc_2016),IF(RIGHT($A78,2)="00",SUMIF(BC[],MID($A78,1,2)&amp;"*",bc_2016),IF(RIGHT($A78,1)="0",SUMIF(BC[],MID($A78,1,3)&amp;"*",bc_2016),SUMIF(BC[],$A78,bc_2016))))</f>
        <v>0</v>
      </c>
      <c r="D78" s="22">
        <f ca="1">-IF(RIGHT($A78,3)="000",SUMIF(BC[],MID($A78,1,1)&amp;"*",bc_2015),IF(RIGHT($A78,2)="00",SUMIF(BC[],MID($A78,1,2)&amp;"*",bc_2015),IF(RIGHT($A78,1)="0",SUMIF(BC[],MID($A78,1,3)&amp;"*",bc_2015),SUMIF(BC[],$A78,bc_2015))))</f>
        <v>0</v>
      </c>
      <c r="E78" s="72"/>
    </row>
    <row r="79" spans="1:5" x14ac:dyDescent="0.25">
      <c r="A79" s="59">
        <v>4392</v>
      </c>
      <c r="B79" s="13" t="s">
        <v>431</v>
      </c>
      <c r="C79" s="22">
        <f ca="1">-IF(RIGHT($A79,3)="000",SUMIF(BC[],MID($A79,1,1)&amp;"*",bc_2016),IF(RIGHT($A79,2)="00",SUMIF(BC[],MID($A79,1,2)&amp;"*",bc_2016),IF(RIGHT($A79,1)="0",SUMIF(BC[],MID($A79,1,3)&amp;"*",bc_2016),SUMIF(BC[],$A79,bc_2016))))</f>
        <v>0</v>
      </c>
      <c r="D79" s="22">
        <f ca="1">-IF(RIGHT($A79,3)="000",SUMIF(BC[],MID($A79,1,1)&amp;"*",bc_2015),IF(RIGHT($A79,2)="00",SUMIF(BC[],MID($A79,1,2)&amp;"*",bc_2015),IF(RIGHT($A79,1)="0",SUMIF(BC[],MID($A79,1,3)&amp;"*",bc_2015),SUMIF(BC[],$A79,bc_2015))))</f>
        <v>0</v>
      </c>
      <c r="E79" s="72"/>
    </row>
    <row r="80" spans="1:5" x14ac:dyDescent="0.25">
      <c r="A80" s="59">
        <v>4393</v>
      </c>
      <c r="B80" s="13" t="s">
        <v>432</v>
      </c>
      <c r="C80" s="22">
        <f ca="1">-IF(RIGHT($A80,3)="000",SUMIF(BC[],MID($A80,1,1)&amp;"*",bc_2016),IF(RIGHT($A80,2)="00",SUMIF(BC[],MID($A80,1,2)&amp;"*",bc_2016),IF(RIGHT($A80,1)="0",SUMIF(BC[],MID($A80,1,3)&amp;"*",bc_2016),SUMIF(BC[],$A80,bc_2016))))</f>
        <v>259173.4</v>
      </c>
      <c r="D80" s="22">
        <f ca="1">-IF(RIGHT($A80,3)="000",SUMIF(BC[],MID($A80,1,1)&amp;"*",bc_2015),IF(RIGHT($A80,2)="00",SUMIF(BC[],MID($A80,1,2)&amp;"*",bc_2015),IF(RIGHT($A80,1)="0",SUMIF(BC[],MID($A80,1,3)&amp;"*",bc_2015),SUMIF(BC[],$A80,bc_2015))))</f>
        <v>193130.8</v>
      </c>
      <c r="E80" s="72"/>
    </row>
    <row r="81" spans="1:5" x14ac:dyDescent="0.25">
      <c r="A81" s="59">
        <v>4394</v>
      </c>
      <c r="B81" s="13" t="s">
        <v>433</v>
      </c>
      <c r="C81" s="22">
        <f ca="1">-IF(RIGHT($A81,3)="000",SUMIF(BC[],MID($A81,1,1)&amp;"*",bc_2016),IF(RIGHT($A81,2)="00",SUMIF(BC[],MID($A81,1,2)&amp;"*",bc_2016),IF(RIGHT($A81,1)="0",SUMIF(BC[],MID($A81,1,3)&amp;"*",bc_2016),SUMIF(BC[],$A81,bc_2016))))</f>
        <v>0</v>
      </c>
      <c r="D81" s="22">
        <f ca="1">-IF(RIGHT($A81,3)="000",SUMIF(BC[],MID($A81,1,1)&amp;"*",bc_2015),IF(RIGHT($A81,2)="00",SUMIF(BC[],MID($A81,1,2)&amp;"*",bc_2015),IF(RIGHT($A81,1)="0",SUMIF(BC[],MID($A81,1,3)&amp;"*",bc_2015),SUMIF(BC[],$A81,bc_2015))))</f>
        <v>0</v>
      </c>
      <c r="E81" s="72"/>
    </row>
    <row r="82" spans="1:5" x14ac:dyDescent="0.25">
      <c r="A82" s="59">
        <v>4395</v>
      </c>
      <c r="B82" s="13" t="s">
        <v>69</v>
      </c>
      <c r="C82" s="22">
        <f ca="1">-IF(RIGHT($A82,3)="000",SUMIF(BC[],MID($A82,1,1)&amp;"*",bc_2016),IF(RIGHT($A82,2)="00",SUMIF(BC[],MID($A82,1,2)&amp;"*",bc_2016),IF(RIGHT($A82,1)="0",SUMIF(BC[],MID($A82,1,3)&amp;"*",bc_2016),SUMIF(BC[],$A82,bc_2016))))</f>
        <v>0</v>
      </c>
      <c r="D82" s="22">
        <f ca="1">-IF(RIGHT($A82,3)="000",SUMIF(BC[],MID($A82,1,1)&amp;"*",bc_2015),IF(RIGHT($A82,2)="00",SUMIF(BC[],MID($A82,1,2)&amp;"*",bc_2015),IF(RIGHT($A82,1)="0",SUMIF(BC[],MID($A82,1,3)&amp;"*",bc_2015),SUMIF(BC[],$A82,bc_2015))))</f>
        <v>0</v>
      </c>
      <c r="E82" s="72"/>
    </row>
    <row r="83" spans="1:5" x14ac:dyDescent="0.25">
      <c r="A83" s="59">
        <v>4396</v>
      </c>
      <c r="B83" s="13" t="s">
        <v>434</v>
      </c>
      <c r="C83" s="22">
        <f ca="1">-IF(RIGHT($A83,3)="000",SUMIF(BC[],MID($A83,1,1)&amp;"*",bc_2016),IF(RIGHT($A83,2)="00",SUMIF(BC[],MID($A83,1,2)&amp;"*",bc_2016),IF(RIGHT($A83,1)="0",SUMIF(BC[],MID($A83,1,3)&amp;"*",bc_2016),SUMIF(BC[],$A83,bc_2016))))</f>
        <v>0</v>
      </c>
      <c r="D83" s="22">
        <f ca="1">-IF(RIGHT($A83,3)="000",SUMIF(BC[],MID($A83,1,1)&amp;"*",bc_2015),IF(RIGHT($A83,2)="00",SUMIF(BC[],MID($A83,1,2)&amp;"*",bc_2015),IF(RIGHT($A83,1)="0",SUMIF(BC[],MID($A83,1,3)&amp;"*",bc_2015),SUMIF(BC[],$A83,bc_2015))))</f>
        <v>0</v>
      </c>
      <c r="E83" s="72"/>
    </row>
    <row r="84" spans="1:5" x14ac:dyDescent="0.25">
      <c r="A84" s="59">
        <v>4399</v>
      </c>
      <c r="B84" s="13" t="s">
        <v>435</v>
      </c>
      <c r="C84" s="22">
        <f ca="1">-IF(RIGHT($A84,3)="000",SUMIF(BC[],MID($A84,1,1)&amp;"*",bc_2016),IF(RIGHT($A84,2)="00",SUMIF(BC[],MID($A84,1,2)&amp;"*",bc_2016),IF(RIGHT($A84,1)="0",SUMIF(BC[],MID($A84,1,3)&amp;"*",bc_2016),SUMIF(BC[],$A84,bc_2016))))</f>
        <v>3406563.42</v>
      </c>
      <c r="D84" s="22">
        <f ca="1">-IF(RIGHT($A84,3)="000",SUMIF(BC[],MID($A84,1,1)&amp;"*",bc_2015),IF(RIGHT($A84,2)="00",SUMIF(BC[],MID($A84,1,2)&amp;"*",bc_2015),IF(RIGHT($A84,1)="0",SUMIF(BC[],MID($A84,1,3)&amp;"*",bc_2015),SUMIF(BC[],$A84,bc_2015))))</f>
        <v>0</v>
      </c>
      <c r="E84" s="72"/>
    </row>
    <row r="85" spans="1:5" s="69" customFormat="1" x14ac:dyDescent="0.25">
      <c r="A85" s="56">
        <v>5000</v>
      </c>
      <c r="B85" s="10" t="s">
        <v>182</v>
      </c>
      <c r="C85" s="22">
        <f ca="1">IF(RIGHT($A85,3)="000",SUMIF(BC[],MID($A85,1,1)&amp;"*",bc_2016),IF(RIGHT($A85,2)="00",SUMIF(BC[],MID($A85,1,2)&amp;"*",bc_2016),IF(RIGHT($A85,1)="0",SUMIF(BC[],MID($A85,1,3)&amp;"*",bc_2016),SUMIF(BC[],$A85,bc_2016))))</f>
        <v>1652169094.0499997</v>
      </c>
      <c r="D85" s="22">
        <f ca="1">IF(RIGHT($A85,3)="000",SUMIF(BC[],MID($A85,1,1)&amp;"*",bc_2015),IF(RIGHT($A85,2)="00",SUMIF(BC[],MID($A85,1,2)&amp;"*",bc_2015),IF(RIGHT($A85,1)="0",SUMIF(BC[],MID($A85,1,3)&amp;"*",bc_2015),SUMIF(BC[],$A85,bc_2015))))</f>
        <v>1512116644.4399996</v>
      </c>
      <c r="E85" s="70" t="s">
        <v>183</v>
      </c>
    </row>
    <row r="86" spans="1:5" x14ac:dyDescent="0.25">
      <c r="A86" s="56">
        <v>5100</v>
      </c>
      <c r="B86" s="10" t="s">
        <v>184</v>
      </c>
      <c r="C86" s="22">
        <f ca="1">IF(RIGHT($A86,3)="000",SUMIF(BC[],MID($A86,1,1)&amp;"*",bc_2016),IF(RIGHT($A86,2)="00",SUMIF(BC[],MID($A86,1,2)&amp;"*",bc_2016),IF(RIGHT($A86,1)="0",SUMIF(BC[],MID($A86,1,3)&amp;"*",bc_2016),SUMIF(BC[],$A86,bc_2016))))</f>
        <v>1535396174.5599995</v>
      </c>
      <c r="D86" s="22">
        <f ca="1">IF(RIGHT($A86,3)="000",SUMIF(BC[],MID($A86,1,1)&amp;"*",bc_2015),IF(RIGHT($A86,2)="00",SUMIF(BC[],MID($A86,1,2)&amp;"*",bc_2015),IF(RIGHT($A86,1)="0",SUMIF(BC[],MID($A86,1,3)&amp;"*",bc_2015),SUMIF(BC[],$A86,bc_2015))))</f>
        <v>1402986806.1299994</v>
      </c>
      <c r="E86" s="72"/>
    </row>
    <row r="87" spans="1:5" x14ac:dyDescent="0.25">
      <c r="A87" s="59">
        <v>5110</v>
      </c>
      <c r="B87" s="13" t="s">
        <v>114</v>
      </c>
      <c r="C87" s="22">
        <f ca="1">IF(RIGHT($A87,3)="000",SUMIF(BC[],MID($A87,1,1)&amp;"*",bc_2016),IF(RIGHT($A87,2)="00",SUMIF(BC[],MID($A87,1,2)&amp;"*",bc_2016),IF(RIGHT($A87,1)="0",SUMIF(BC[],MID($A87,1,3)&amp;"*",bc_2016),SUMIF(BC[],$A87,bc_2016))))</f>
        <v>1313000294.4799998</v>
      </c>
      <c r="D87" s="22">
        <f ca="1">IF(RIGHT($A87,3)="000",SUMIF(BC[],MID($A87,1,1)&amp;"*",bc_2015),IF(RIGHT($A87,2)="00",SUMIF(BC[],MID($A87,1,2)&amp;"*",bc_2015),IF(RIGHT($A87,1)="0",SUMIF(BC[],MID($A87,1,3)&amp;"*",bc_2015),SUMIF(BC[],$A87,bc_2015))))</f>
        <v>1181389550.46</v>
      </c>
      <c r="E87" s="72"/>
    </row>
    <row r="88" spans="1:5" x14ac:dyDescent="0.25">
      <c r="A88" s="59">
        <v>5111</v>
      </c>
      <c r="B88" s="13" t="s">
        <v>185</v>
      </c>
      <c r="C88" s="22">
        <f ca="1">IF(RIGHT($A88,3)="000",SUMIF(BC[],MID($A88,1,1)&amp;"*",bc_2016),IF(RIGHT($A88,2)="00",SUMIF(BC[],MID($A88,1,2)&amp;"*",bc_2016),IF(RIGHT($A88,1)="0",SUMIF(BC[],MID($A88,1,3)&amp;"*",bc_2016),SUMIF(BC[],$A88,bc_2016))))</f>
        <v>295005350.69</v>
      </c>
      <c r="D88" s="22">
        <f ca="1">IF(RIGHT($A88,3)="000",SUMIF(BC[],MID($A88,1,1)&amp;"*",bc_2015),IF(RIGHT($A88,2)="00",SUMIF(BC[],MID($A88,1,2)&amp;"*",bc_2015),IF(RIGHT($A88,1)="0",SUMIF(BC[],MID($A88,1,3)&amp;"*",bc_2015),SUMIF(BC[],$A88,bc_2015))))</f>
        <v>277384700.23000002</v>
      </c>
      <c r="E88" s="72"/>
    </row>
    <row r="89" spans="1:5" x14ac:dyDescent="0.25">
      <c r="A89" s="59">
        <v>5112</v>
      </c>
      <c r="B89" s="13" t="s">
        <v>186</v>
      </c>
      <c r="C89" s="22">
        <f ca="1">IF(RIGHT($A89,3)="000",SUMIF(BC[],MID($A89,1,1)&amp;"*",bc_2016),IF(RIGHT($A89,2)="00",SUMIF(BC[],MID($A89,1,2)&amp;"*",bc_2016),IF(RIGHT($A89,1)="0",SUMIF(BC[],MID($A89,1,3)&amp;"*",bc_2016),SUMIF(BC[],$A89,bc_2016))))</f>
        <v>25495849.509999998</v>
      </c>
      <c r="D89" s="22">
        <f ca="1">IF(RIGHT($A89,3)="000",SUMIF(BC[],MID($A89,1,1)&amp;"*",bc_2015),IF(RIGHT($A89,2)="00",SUMIF(BC[],MID($A89,1,2)&amp;"*",bc_2015),IF(RIGHT($A89,1)="0",SUMIF(BC[],MID($A89,1,3)&amp;"*",bc_2015),SUMIF(BC[],$A89,bc_2015))))</f>
        <v>23244419.890000001</v>
      </c>
      <c r="E89" s="72"/>
    </row>
    <row r="90" spans="1:5" x14ac:dyDescent="0.25">
      <c r="A90" s="59">
        <v>5113</v>
      </c>
      <c r="B90" s="13" t="s">
        <v>187</v>
      </c>
      <c r="C90" s="22">
        <f ca="1">IF(RIGHT($A90,3)="000",SUMIF(BC[],MID($A90,1,1)&amp;"*",bc_2016),IF(RIGHT($A90,2)="00",SUMIF(BC[],MID($A90,1,2)&amp;"*",bc_2016),IF(RIGHT($A90,1)="0",SUMIF(BC[],MID($A90,1,3)&amp;"*",bc_2016),SUMIF(BC[],$A90,bc_2016))))</f>
        <v>411297622.86000001</v>
      </c>
      <c r="D90" s="22">
        <f ca="1">IF(RIGHT($A90,3)="000",SUMIF(BC[],MID($A90,1,1)&amp;"*",bc_2015),IF(RIGHT($A90,2)="00",SUMIF(BC[],MID($A90,1,2)&amp;"*",bc_2015),IF(RIGHT($A90,1)="0",SUMIF(BC[],MID($A90,1,3)&amp;"*",bc_2015),SUMIF(BC[],$A90,bc_2015))))</f>
        <v>396714184.38999999</v>
      </c>
      <c r="E90" s="72"/>
    </row>
    <row r="91" spans="1:5" x14ac:dyDescent="0.25">
      <c r="A91" s="59">
        <v>5114</v>
      </c>
      <c r="B91" s="13" t="s">
        <v>436</v>
      </c>
      <c r="C91" s="22">
        <f ca="1">IF(RIGHT($A91,3)="000",SUMIF(BC[],MID($A91,1,1)&amp;"*",bc_2016),IF(RIGHT($A91,2)="00",SUMIF(BC[],MID($A91,1,2)&amp;"*",bc_2016),IF(RIGHT($A91,1)="0",SUMIF(BC[],MID($A91,1,3)&amp;"*",bc_2016),SUMIF(BC[],$A91,bc_2016))))</f>
        <v>84953161.020000011</v>
      </c>
      <c r="D91" s="22">
        <f ca="1">IF(RIGHT($A91,3)="000",SUMIF(BC[],MID($A91,1,1)&amp;"*",bc_2015),IF(RIGHT($A91,2)="00",SUMIF(BC[],MID($A91,1,2)&amp;"*",bc_2015),IF(RIGHT($A91,1)="0",SUMIF(BC[],MID($A91,1,3)&amp;"*",bc_2015),SUMIF(BC[],$A91,bc_2015))))</f>
        <v>77201256.879999995</v>
      </c>
      <c r="E91" s="72"/>
    </row>
    <row r="92" spans="1:5" x14ac:dyDescent="0.25">
      <c r="A92" s="59">
        <v>5115</v>
      </c>
      <c r="B92" s="13" t="s">
        <v>188</v>
      </c>
      <c r="C92" s="22">
        <f ca="1">IF(RIGHT($A92,3)="000",SUMIF(BC[],MID($A92,1,1)&amp;"*",bc_2016),IF(RIGHT($A92,2)="00",SUMIF(BC[],MID($A92,1,2)&amp;"*",bc_2016),IF(RIGHT($A92,1)="0",SUMIF(BC[],MID($A92,1,3)&amp;"*",bc_2016),SUMIF(BC[],$A92,bc_2016))))</f>
        <v>458984626.53000003</v>
      </c>
      <c r="D92" s="22">
        <f ca="1">IF(RIGHT($A92,3)="000",SUMIF(BC[],MID($A92,1,1)&amp;"*",bc_2015),IF(RIGHT($A92,2)="00",SUMIF(BC[],MID($A92,1,2)&amp;"*",bc_2015),IF(RIGHT($A92,1)="0",SUMIF(BC[],MID($A92,1,3)&amp;"*",bc_2015),SUMIF(BC[],$A92,bc_2015))))</f>
        <v>371865441.87</v>
      </c>
      <c r="E92" s="72"/>
    </row>
    <row r="93" spans="1:5" x14ac:dyDescent="0.25">
      <c r="A93" s="59">
        <v>5116</v>
      </c>
      <c r="B93" s="13" t="s">
        <v>189</v>
      </c>
      <c r="C93" s="22">
        <f ca="1">IF(RIGHT($A93,3)="000",SUMIF(BC[],MID($A93,1,1)&amp;"*",bc_2016),IF(RIGHT($A93,2)="00",SUMIF(BC[],MID($A93,1,2)&amp;"*",bc_2016),IF(RIGHT($A93,1)="0",SUMIF(BC[],MID($A93,1,3)&amp;"*",bc_2016),SUMIF(BC[],$A93,bc_2016))))</f>
        <v>37263683.869999997</v>
      </c>
      <c r="D93" s="22">
        <f ca="1">IF(RIGHT($A93,3)="000",SUMIF(BC[],MID($A93,1,1)&amp;"*",bc_2015),IF(RIGHT($A93,2)="00",SUMIF(BC[],MID($A93,1,2)&amp;"*",bc_2015),IF(RIGHT($A93,1)="0",SUMIF(BC[],MID($A93,1,3)&amp;"*",bc_2015),SUMIF(BC[],$A93,bc_2015))))</f>
        <v>34979547.200000003</v>
      </c>
      <c r="E93" s="72"/>
    </row>
    <row r="94" spans="1:5" x14ac:dyDescent="0.25">
      <c r="A94" s="59">
        <v>5120</v>
      </c>
      <c r="B94" s="13" t="s">
        <v>115</v>
      </c>
      <c r="C94" s="22">
        <f ca="1">IF(RIGHT($A94,3)="000",SUMIF(BC[],MID($A94,1,1)&amp;"*",bc_2016),IF(RIGHT($A94,2)="00",SUMIF(BC[],MID($A94,1,2)&amp;"*",bc_2016),IF(RIGHT($A94,1)="0",SUMIF(BC[],MID($A94,1,3)&amp;"*",bc_2016),SUMIF(BC[],$A94,bc_2016))))</f>
        <v>39912123.079999991</v>
      </c>
      <c r="D94" s="22">
        <f ca="1">IF(RIGHT($A94,3)="000",SUMIF(BC[],MID($A94,1,1)&amp;"*",bc_2015),IF(RIGHT($A94,2)="00",SUMIF(BC[],MID($A94,1,2)&amp;"*",bc_2015),IF(RIGHT($A94,1)="0",SUMIF(BC[],MID($A94,1,3)&amp;"*",bc_2015),SUMIF(BC[],$A94,bc_2015))))</f>
        <v>40989636.25</v>
      </c>
      <c r="E94" s="72"/>
    </row>
    <row r="95" spans="1:5" x14ac:dyDescent="0.25">
      <c r="A95" s="59">
        <v>5121</v>
      </c>
      <c r="B95" s="13" t="s">
        <v>190</v>
      </c>
      <c r="C95" s="22">
        <f ca="1">IF(RIGHT($A95,3)="000",SUMIF(BC[],MID($A95,1,1)&amp;"*",bc_2016),IF(RIGHT($A95,2)="00",SUMIF(BC[],MID($A95,1,2)&amp;"*",bc_2016),IF(RIGHT($A95,1)="0",SUMIF(BC[],MID($A95,1,3)&amp;"*",bc_2016),SUMIF(BC[],$A95,bc_2016))))</f>
        <v>16166580.85</v>
      </c>
      <c r="D95" s="22">
        <f ca="1">IF(RIGHT($A95,3)="000",SUMIF(BC[],MID($A95,1,1)&amp;"*",bc_2015),IF(RIGHT($A95,2)="00",SUMIF(BC[],MID($A95,1,2)&amp;"*",bc_2015),IF(RIGHT($A95,1)="0",SUMIF(BC[],MID($A95,1,3)&amp;"*",bc_2015),SUMIF(BC[],$A95,bc_2015))))</f>
        <v>17432154.149999999</v>
      </c>
      <c r="E95" s="72"/>
    </row>
    <row r="96" spans="1:5" x14ac:dyDescent="0.25">
      <c r="A96" s="59">
        <v>5122</v>
      </c>
      <c r="B96" s="13" t="s">
        <v>191</v>
      </c>
      <c r="C96" s="22">
        <f ca="1">IF(RIGHT($A96,3)="000",SUMIF(BC[],MID($A96,1,1)&amp;"*",bc_2016),IF(RIGHT($A96,2)="00",SUMIF(BC[],MID($A96,1,2)&amp;"*",bc_2016),IF(RIGHT($A96,1)="0",SUMIF(BC[],MID($A96,1,3)&amp;"*",bc_2016),SUMIF(BC[],$A96,bc_2016))))</f>
        <v>4510704.17</v>
      </c>
      <c r="D96" s="22">
        <f ca="1">IF(RIGHT($A96,3)="000",SUMIF(BC[],MID($A96,1,1)&amp;"*",bc_2015),IF(RIGHT($A96,2)="00",SUMIF(BC[],MID($A96,1,2)&amp;"*",bc_2015),IF(RIGHT($A96,1)="0",SUMIF(BC[],MID($A96,1,3)&amp;"*",bc_2015),SUMIF(BC[],$A96,bc_2015))))</f>
        <v>5109481.3499999996</v>
      </c>
      <c r="E96" s="72"/>
    </row>
    <row r="97" spans="1:5" x14ac:dyDescent="0.25">
      <c r="A97" s="59">
        <v>5123</v>
      </c>
      <c r="B97" s="13" t="s">
        <v>192</v>
      </c>
      <c r="C97" s="22">
        <f ca="1">IF(RIGHT($A97,3)="000",SUMIF(BC[],MID($A97,1,1)&amp;"*",bc_2016),IF(RIGHT($A97,2)="00",SUMIF(BC[],MID($A97,1,2)&amp;"*",bc_2016),IF(RIGHT($A97,1)="0",SUMIF(BC[],MID($A97,1,3)&amp;"*",bc_2016),SUMIF(BC[],$A97,bc_2016))))</f>
        <v>0</v>
      </c>
      <c r="D97" s="22">
        <f ca="1">IF(RIGHT($A97,3)="000",SUMIF(BC[],MID($A97,1,1)&amp;"*",bc_2015),IF(RIGHT($A97,2)="00",SUMIF(BC[],MID($A97,1,2)&amp;"*",bc_2015),IF(RIGHT($A97,1)="0",SUMIF(BC[],MID($A97,1,3)&amp;"*",bc_2015),SUMIF(BC[],$A97,bc_2015))))</f>
        <v>0</v>
      </c>
      <c r="E97" s="72"/>
    </row>
    <row r="98" spans="1:5" x14ac:dyDescent="0.25">
      <c r="A98" s="59">
        <v>5124</v>
      </c>
      <c r="B98" s="13" t="s">
        <v>193</v>
      </c>
      <c r="C98" s="22">
        <f ca="1">IF(RIGHT($A98,3)="000",SUMIF(BC[],MID($A98,1,1)&amp;"*",bc_2016),IF(RIGHT($A98,2)="00",SUMIF(BC[],MID($A98,1,2)&amp;"*",bc_2016),IF(RIGHT($A98,1)="0",SUMIF(BC[],MID($A98,1,3)&amp;"*",bc_2016),SUMIF(BC[],$A98,bc_2016))))</f>
        <v>2941502.08</v>
      </c>
      <c r="D98" s="22">
        <f ca="1">IF(RIGHT($A98,3)="000",SUMIF(BC[],MID($A98,1,1)&amp;"*",bc_2015),IF(RIGHT($A98,2)="00",SUMIF(BC[],MID($A98,1,2)&amp;"*",bc_2015),IF(RIGHT($A98,1)="0",SUMIF(BC[],MID($A98,1,3)&amp;"*",bc_2015),SUMIF(BC[],$A98,bc_2015))))</f>
        <v>2610497.98</v>
      </c>
      <c r="E98" s="72"/>
    </row>
    <row r="99" spans="1:5" x14ac:dyDescent="0.25">
      <c r="A99" s="59">
        <v>5125</v>
      </c>
      <c r="B99" s="13" t="s">
        <v>194</v>
      </c>
      <c r="C99" s="22">
        <f ca="1">IF(RIGHT($A99,3)="000",SUMIF(BC[],MID($A99,1,1)&amp;"*",bc_2016),IF(RIGHT($A99,2)="00",SUMIF(BC[],MID($A99,1,2)&amp;"*",bc_2016),IF(RIGHT($A99,1)="0",SUMIF(BC[],MID($A99,1,3)&amp;"*",bc_2016),SUMIF(BC[],$A99,bc_2016))))</f>
        <v>113212.31</v>
      </c>
      <c r="D99" s="22">
        <f ca="1">IF(RIGHT($A99,3)="000",SUMIF(BC[],MID($A99,1,1)&amp;"*",bc_2015),IF(RIGHT($A99,2)="00",SUMIF(BC[],MID($A99,1,2)&amp;"*",bc_2015),IF(RIGHT($A99,1)="0",SUMIF(BC[],MID($A99,1,3)&amp;"*",bc_2015),SUMIF(BC[],$A99,bc_2015))))</f>
        <v>119272</v>
      </c>
      <c r="E99" s="72"/>
    </row>
    <row r="100" spans="1:5" x14ac:dyDescent="0.25">
      <c r="A100" s="59">
        <v>5126</v>
      </c>
      <c r="B100" s="13" t="s">
        <v>195</v>
      </c>
      <c r="C100" s="22">
        <f ca="1">IF(RIGHT($A100,3)="000",SUMIF(BC[],MID($A100,1,1)&amp;"*",bc_2016),IF(RIGHT($A100,2)="00",SUMIF(BC[],MID($A100,1,2)&amp;"*",bc_2016),IF(RIGHT($A100,1)="0",SUMIF(BC[],MID($A100,1,3)&amp;"*",bc_2016),SUMIF(BC[],$A100,bc_2016))))</f>
        <v>14263659.050000001</v>
      </c>
      <c r="D100" s="22">
        <f ca="1">IF(RIGHT($A100,3)="000",SUMIF(BC[],MID($A100,1,1)&amp;"*",bc_2015),IF(RIGHT($A100,2)="00",SUMIF(BC[],MID($A100,1,2)&amp;"*",bc_2015),IF(RIGHT($A100,1)="0",SUMIF(BC[],MID($A100,1,3)&amp;"*",bc_2015),SUMIF(BC[],$A100,bc_2015))))</f>
        <v>13071698.810000001</v>
      </c>
      <c r="E100" s="72"/>
    </row>
    <row r="101" spans="1:5" x14ac:dyDescent="0.25">
      <c r="A101" s="59">
        <v>5127</v>
      </c>
      <c r="B101" s="13" t="s">
        <v>196</v>
      </c>
      <c r="C101" s="22">
        <f ca="1">IF(RIGHT($A101,3)="000",SUMIF(BC[],MID($A101,1,1)&amp;"*",bc_2016),IF(RIGHT($A101,2)="00",SUMIF(BC[],MID($A101,1,2)&amp;"*",bc_2016),IF(RIGHT($A101,1)="0",SUMIF(BC[],MID($A101,1,3)&amp;"*",bc_2016),SUMIF(BC[],$A101,bc_2016))))</f>
        <v>973891.28</v>
      </c>
      <c r="D101" s="22">
        <f ca="1">IF(RIGHT($A101,3)="000",SUMIF(BC[],MID($A101,1,1)&amp;"*",bc_2015),IF(RIGHT($A101,2)="00",SUMIF(BC[],MID($A101,1,2)&amp;"*",bc_2015),IF(RIGHT($A101,1)="0",SUMIF(BC[],MID($A101,1,3)&amp;"*",bc_2015),SUMIF(BC[],$A101,bc_2015))))</f>
        <v>1768159.15</v>
      </c>
      <c r="E101" s="72"/>
    </row>
    <row r="102" spans="1:5" x14ac:dyDescent="0.25">
      <c r="A102" s="59">
        <v>5128</v>
      </c>
      <c r="B102" s="13" t="s">
        <v>197</v>
      </c>
      <c r="C102" s="22">
        <f ca="1">IF(RIGHT($A102,3)="000",SUMIF(BC[],MID($A102,1,1)&amp;"*",bc_2016),IF(RIGHT($A102,2)="00",SUMIF(BC[],MID($A102,1,2)&amp;"*",bc_2016),IF(RIGHT($A102,1)="0",SUMIF(BC[],MID($A102,1,3)&amp;"*",bc_2016),SUMIF(BC[],$A102,bc_2016))))</f>
        <v>0</v>
      </c>
      <c r="D102" s="22">
        <f ca="1">IF(RIGHT($A102,3)="000",SUMIF(BC[],MID($A102,1,1)&amp;"*",bc_2015),IF(RIGHT($A102,2)="00",SUMIF(BC[],MID($A102,1,2)&amp;"*",bc_2015),IF(RIGHT($A102,1)="0",SUMIF(BC[],MID($A102,1,3)&amp;"*",bc_2015),SUMIF(BC[],$A102,bc_2015))))</f>
        <v>0</v>
      </c>
      <c r="E102" s="72"/>
    </row>
    <row r="103" spans="1:5" x14ac:dyDescent="0.25">
      <c r="A103" s="59">
        <v>5129</v>
      </c>
      <c r="B103" s="13" t="s">
        <v>198</v>
      </c>
      <c r="C103" s="22">
        <f ca="1">IF(RIGHT($A103,3)="000",SUMIF(BC[],MID($A103,1,1)&amp;"*",bc_2016),IF(RIGHT($A103,2)="00",SUMIF(BC[],MID($A103,1,2)&amp;"*",bc_2016),IF(RIGHT($A103,1)="0",SUMIF(BC[],MID($A103,1,3)&amp;"*",bc_2016),SUMIF(BC[],$A103,bc_2016))))</f>
        <v>942573.34</v>
      </c>
      <c r="D103" s="22">
        <f ca="1">IF(RIGHT($A103,3)="000",SUMIF(BC[],MID($A103,1,1)&amp;"*",bc_2015),IF(RIGHT($A103,2)="00",SUMIF(BC[],MID($A103,1,2)&amp;"*",bc_2015),IF(RIGHT($A103,1)="0",SUMIF(BC[],MID($A103,1,3)&amp;"*",bc_2015),SUMIF(BC[],$A103,bc_2015))))</f>
        <v>878372.81</v>
      </c>
      <c r="E103" s="72"/>
    </row>
    <row r="104" spans="1:5" x14ac:dyDescent="0.25">
      <c r="A104" s="59">
        <v>5130</v>
      </c>
      <c r="B104" s="13" t="s">
        <v>116</v>
      </c>
      <c r="C104" s="22">
        <f ca="1">IF(RIGHT($A104,3)="000",SUMIF(BC[],MID($A104,1,1)&amp;"*",bc_2016),IF(RIGHT($A104,2)="00",SUMIF(BC[],MID($A104,1,2)&amp;"*",bc_2016),IF(RIGHT($A104,1)="0",SUMIF(BC[],MID($A104,1,3)&amp;"*",bc_2016),SUMIF(BC[],$A104,bc_2016))))</f>
        <v>182483756.99999997</v>
      </c>
      <c r="D104" s="22">
        <f ca="1">IF(RIGHT($A104,3)="000",SUMIF(BC[],MID($A104,1,1)&amp;"*",bc_2015),IF(RIGHT($A104,2)="00",SUMIF(BC[],MID($A104,1,2)&amp;"*",bc_2015),IF(RIGHT($A104,1)="0",SUMIF(BC[],MID($A104,1,3)&amp;"*",bc_2015),SUMIF(BC[],$A104,bc_2015))))</f>
        <v>180607619.41999999</v>
      </c>
      <c r="E104" s="72"/>
    </row>
    <row r="105" spans="1:5" x14ac:dyDescent="0.25">
      <c r="A105" s="59">
        <v>5131</v>
      </c>
      <c r="B105" s="13" t="s">
        <v>199</v>
      </c>
      <c r="C105" s="22">
        <f ca="1">IF(RIGHT($A105,3)="000",SUMIF(BC[],MID($A105,1,1)&amp;"*",bc_2016),IF(RIGHT($A105,2)="00",SUMIF(BC[],MID($A105,1,2)&amp;"*",bc_2016),IF(RIGHT($A105,1)="0",SUMIF(BC[],MID($A105,1,3)&amp;"*",bc_2016),SUMIF(BC[],$A105,bc_2016))))</f>
        <v>33956737.770000003</v>
      </c>
      <c r="D105" s="22">
        <f ca="1">IF(RIGHT($A105,3)="000",SUMIF(BC[],MID($A105,1,1)&amp;"*",bc_2015),IF(RIGHT($A105,2)="00",SUMIF(BC[],MID($A105,1,2)&amp;"*",bc_2015),IF(RIGHT($A105,1)="0",SUMIF(BC[],MID($A105,1,3)&amp;"*",bc_2015),SUMIF(BC[],$A105,bc_2015))))</f>
        <v>35004089.609999999</v>
      </c>
      <c r="E105" s="72"/>
    </row>
    <row r="106" spans="1:5" x14ac:dyDescent="0.25">
      <c r="A106" s="59">
        <v>5132</v>
      </c>
      <c r="B106" s="13" t="s">
        <v>200</v>
      </c>
      <c r="C106" s="22">
        <f ca="1">IF(RIGHT($A106,3)="000",SUMIF(BC[],MID($A106,1,1)&amp;"*",bc_2016),IF(RIGHT($A106,2)="00",SUMIF(BC[],MID($A106,1,2)&amp;"*",bc_2016),IF(RIGHT($A106,1)="0",SUMIF(BC[],MID($A106,1,3)&amp;"*",bc_2016),SUMIF(BC[],$A106,bc_2016))))</f>
        <v>12118287.720000001</v>
      </c>
      <c r="D106" s="22">
        <f ca="1">IF(RIGHT($A106,3)="000",SUMIF(BC[],MID($A106,1,1)&amp;"*",bc_2015),IF(RIGHT($A106,2)="00",SUMIF(BC[],MID($A106,1,2)&amp;"*",bc_2015),IF(RIGHT($A106,1)="0",SUMIF(BC[],MID($A106,1,3)&amp;"*",bc_2015),SUMIF(BC[],$A106,bc_2015))))</f>
        <v>9359655.3699999992</v>
      </c>
      <c r="E106" s="72"/>
    </row>
    <row r="107" spans="1:5" x14ac:dyDescent="0.25">
      <c r="A107" s="59">
        <v>5133</v>
      </c>
      <c r="B107" s="13" t="s">
        <v>437</v>
      </c>
      <c r="C107" s="22">
        <f ca="1">IF(RIGHT($A107,3)="000",SUMIF(BC[],MID($A107,1,1)&amp;"*",bc_2016),IF(RIGHT($A107,2)="00",SUMIF(BC[],MID($A107,1,2)&amp;"*",bc_2016),IF(RIGHT($A107,1)="0",SUMIF(BC[],MID($A107,1,3)&amp;"*",bc_2016),SUMIF(BC[],$A107,bc_2016))))</f>
        <v>34864634.450000003</v>
      </c>
      <c r="D107" s="22">
        <f ca="1">IF(RIGHT($A107,3)="000",SUMIF(BC[],MID($A107,1,1)&amp;"*",bc_2015),IF(RIGHT($A107,2)="00",SUMIF(BC[],MID($A107,1,2)&amp;"*",bc_2015),IF(RIGHT($A107,1)="0",SUMIF(BC[],MID($A107,1,3)&amp;"*",bc_2015),SUMIF(BC[],$A107,bc_2015))))</f>
        <v>33983586.460000001</v>
      </c>
      <c r="E107" s="72"/>
    </row>
    <row r="108" spans="1:5" x14ac:dyDescent="0.25">
      <c r="A108" s="59">
        <v>5134</v>
      </c>
      <c r="B108" s="13" t="s">
        <v>201</v>
      </c>
      <c r="C108" s="22">
        <f ca="1">IF(RIGHT($A108,3)="000",SUMIF(BC[],MID($A108,1,1)&amp;"*",bc_2016),IF(RIGHT($A108,2)="00",SUMIF(BC[],MID($A108,1,2)&amp;"*",bc_2016),IF(RIGHT($A108,1)="0",SUMIF(BC[],MID($A108,1,3)&amp;"*",bc_2016),SUMIF(BC[],$A108,bc_2016))))</f>
        <v>3170458.7199999997</v>
      </c>
      <c r="D108" s="22">
        <f ca="1">IF(RIGHT($A108,3)="000",SUMIF(BC[],MID($A108,1,1)&amp;"*",bc_2015),IF(RIGHT($A108,2)="00",SUMIF(BC[],MID($A108,1,2)&amp;"*",bc_2015),IF(RIGHT($A108,1)="0",SUMIF(BC[],MID($A108,1,3)&amp;"*",bc_2015),SUMIF(BC[],$A108,bc_2015))))</f>
        <v>2663414.6700000004</v>
      </c>
      <c r="E108" s="72"/>
    </row>
    <row r="109" spans="1:5" x14ac:dyDescent="0.25">
      <c r="A109" s="59">
        <v>5135</v>
      </c>
      <c r="B109" s="13" t="s">
        <v>202</v>
      </c>
      <c r="C109" s="22">
        <f ca="1">IF(RIGHT($A109,3)="000",SUMIF(BC[],MID($A109,1,1)&amp;"*",bc_2016),IF(RIGHT($A109,2)="00",SUMIF(BC[],MID($A109,1,2)&amp;"*",bc_2016),IF(RIGHT($A109,1)="0",SUMIF(BC[],MID($A109,1,3)&amp;"*",bc_2016),SUMIF(BC[],$A109,bc_2016))))</f>
        <v>51888647.290000007</v>
      </c>
      <c r="D109" s="22">
        <f ca="1">IF(RIGHT($A109,3)="000",SUMIF(BC[],MID($A109,1,1)&amp;"*",bc_2015),IF(RIGHT($A109,2)="00",SUMIF(BC[],MID($A109,1,2)&amp;"*",bc_2015),IF(RIGHT($A109,1)="0",SUMIF(BC[],MID($A109,1,3)&amp;"*",bc_2015),SUMIF(BC[],$A109,bc_2015))))</f>
        <v>54472817.140000001</v>
      </c>
      <c r="E109" s="72"/>
    </row>
    <row r="110" spans="1:5" x14ac:dyDescent="0.25">
      <c r="A110" s="59">
        <v>5136</v>
      </c>
      <c r="B110" s="13" t="s">
        <v>203</v>
      </c>
      <c r="C110" s="22">
        <f ca="1">IF(RIGHT($A110,3)="000",SUMIF(BC[],MID($A110,1,1)&amp;"*",bc_2016),IF(RIGHT($A110,2)="00",SUMIF(BC[],MID($A110,1,2)&amp;"*",bc_2016),IF(RIGHT($A110,1)="0",SUMIF(BC[],MID($A110,1,3)&amp;"*",bc_2016),SUMIF(BC[],$A110,bc_2016))))</f>
        <v>8564613.0399999991</v>
      </c>
      <c r="D110" s="22">
        <f ca="1">IF(RIGHT($A110,3)="000",SUMIF(BC[],MID($A110,1,1)&amp;"*",bc_2015),IF(RIGHT($A110,2)="00",SUMIF(BC[],MID($A110,1,2)&amp;"*",bc_2015),IF(RIGHT($A110,1)="0",SUMIF(BC[],MID($A110,1,3)&amp;"*",bc_2015),SUMIF(BC[],$A110,bc_2015))))</f>
        <v>8473285.4900000002</v>
      </c>
      <c r="E110" s="72"/>
    </row>
    <row r="111" spans="1:5" x14ac:dyDescent="0.25">
      <c r="A111" s="59">
        <v>5137</v>
      </c>
      <c r="B111" s="13" t="s">
        <v>204</v>
      </c>
      <c r="C111" s="22">
        <f ca="1">IF(RIGHT($A111,3)="000",SUMIF(BC[],MID($A111,1,1)&amp;"*",bc_2016),IF(RIGHT($A111,2)="00",SUMIF(BC[],MID($A111,1,2)&amp;"*",bc_2016),IF(RIGHT($A111,1)="0",SUMIF(BC[],MID($A111,1,3)&amp;"*",bc_2016),SUMIF(BC[],$A111,bc_2016))))</f>
        <v>1590955.81</v>
      </c>
      <c r="D111" s="22">
        <f ca="1">IF(RIGHT($A111,3)="000",SUMIF(BC[],MID($A111,1,1)&amp;"*",bc_2015),IF(RIGHT($A111,2)="00",SUMIF(BC[],MID($A111,1,2)&amp;"*",bc_2015),IF(RIGHT($A111,1)="0",SUMIF(BC[],MID($A111,1,3)&amp;"*",bc_2015),SUMIF(BC[],$A111,bc_2015))))</f>
        <v>2184817.3200000003</v>
      </c>
      <c r="E111" s="72"/>
    </row>
    <row r="112" spans="1:5" x14ac:dyDescent="0.25">
      <c r="A112" s="59">
        <v>5138</v>
      </c>
      <c r="B112" s="13" t="s">
        <v>205</v>
      </c>
      <c r="C112" s="22">
        <f ca="1">IF(RIGHT($A112,3)="000",SUMIF(BC[],MID($A112,1,1)&amp;"*",bc_2016),IF(RIGHT($A112,2)="00",SUMIF(BC[],MID($A112,1,2)&amp;"*",bc_2016),IF(RIGHT($A112,1)="0",SUMIF(BC[],MID($A112,1,3)&amp;"*",bc_2016),SUMIF(BC[],$A112,bc_2016))))</f>
        <v>15858405.619999999</v>
      </c>
      <c r="D112" s="22">
        <f ca="1">IF(RIGHT($A112,3)="000",SUMIF(BC[],MID($A112,1,1)&amp;"*",bc_2015),IF(RIGHT($A112,2)="00",SUMIF(BC[],MID($A112,1,2)&amp;"*",bc_2015),IF(RIGHT($A112,1)="0",SUMIF(BC[],MID($A112,1,3)&amp;"*",bc_2015),SUMIF(BC[],$A112,bc_2015))))</f>
        <v>14943034.16</v>
      </c>
      <c r="E112" s="72"/>
    </row>
    <row r="113" spans="1:5" x14ac:dyDescent="0.25">
      <c r="A113" s="59">
        <v>5139</v>
      </c>
      <c r="B113" s="13" t="s">
        <v>206</v>
      </c>
      <c r="C113" s="22">
        <f ca="1">IF(RIGHT($A113,3)="000",SUMIF(BC[],MID($A113,1,1)&amp;"*",bc_2016),IF(RIGHT($A113,2)="00",SUMIF(BC[],MID($A113,1,2)&amp;"*",bc_2016),IF(RIGHT($A113,1)="0",SUMIF(BC[],MID($A113,1,3)&amp;"*",bc_2016),SUMIF(BC[],$A113,bc_2016))))</f>
        <v>20471016.579999998</v>
      </c>
      <c r="D113" s="22">
        <f ca="1">IF(RIGHT($A113,3)="000",SUMIF(BC[],MID($A113,1,1)&amp;"*",bc_2015),IF(RIGHT($A113,2)="00",SUMIF(BC[],MID($A113,1,2)&amp;"*",bc_2015),IF(RIGHT($A113,1)="0",SUMIF(BC[],MID($A113,1,3)&amp;"*",bc_2015),SUMIF(BC[],$A113,bc_2015))))</f>
        <v>19522919.199999999</v>
      </c>
      <c r="E113" s="72"/>
    </row>
    <row r="114" spans="1:5" x14ac:dyDescent="0.25">
      <c r="A114" s="56">
        <v>5200</v>
      </c>
      <c r="B114" s="10" t="s">
        <v>207</v>
      </c>
      <c r="C114" s="22">
        <f ca="1">IF(RIGHT($A114,3)="000",SUMIF(BC[],MID($A114,1,1)&amp;"*",bc_2016),IF(RIGHT($A114,2)="00",SUMIF(BC[],MID($A114,1,2)&amp;"*",bc_2016),IF(RIGHT($A114,1)="0",SUMIF(BC[],MID($A114,1,3)&amp;"*",bc_2016),SUMIF(BC[],$A114,bc_2016))))</f>
        <v>4254545.6100000003</v>
      </c>
      <c r="D114" s="22">
        <f ca="1">IF(RIGHT($A114,3)="000",SUMIF(BC[],MID($A114,1,1)&amp;"*",bc_2015),IF(RIGHT($A114,2)="00",SUMIF(BC[],MID($A114,1,2)&amp;"*",bc_2015),IF(RIGHT($A114,1)="0",SUMIF(BC[],MID($A114,1,3)&amp;"*",bc_2015),SUMIF(BC[],$A114,bc_2015))))</f>
        <v>3637234.13</v>
      </c>
      <c r="E114" s="72"/>
    </row>
    <row r="115" spans="1:5" x14ac:dyDescent="0.25">
      <c r="A115" s="59">
        <v>5210</v>
      </c>
      <c r="B115" s="13" t="s">
        <v>117</v>
      </c>
      <c r="C115" s="22">
        <f ca="1">IF(RIGHT($A115,3)="000",SUMIF(BC[],MID($A115,1,1)&amp;"*",bc_2016),IF(RIGHT($A115,2)="00",SUMIF(BC[],MID($A115,1,2)&amp;"*",bc_2016),IF(RIGHT($A115,1)="0",SUMIF(BC[],MID($A115,1,3)&amp;"*",bc_2016),SUMIF(BC[],$A115,bc_2016))))</f>
        <v>0</v>
      </c>
      <c r="D115" s="22">
        <f ca="1">IF(RIGHT($A115,3)="000",SUMIF(BC[],MID($A115,1,1)&amp;"*",bc_2015),IF(RIGHT($A115,2)="00",SUMIF(BC[],MID($A115,1,2)&amp;"*",bc_2015),IF(RIGHT($A115,1)="0",SUMIF(BC[],MID($A115,1,3)&amp;"*",bc_2015),SUMIF(BC[],$A115,bc_2015))))</f>
        <v>0</v>
      </c>
      <c r="E115" s="72"/>
    </row>
    <row r="116" spans="1:5" x14ac:dyDescent="0.25">
      <c r="A116" s="59">
        <v>5211</v>
      </c>
      <c r="B116" s="13" t="s">
        <v>438</v>
      </c>
      <c r="C116" s="22">
        <f ca="1">IF(RIGHT($A116,3)="000",SUMIF(BC[],MID($A116,1,1)&amp;"*",bc_2016),IF(RIGHT($A116,2)="00",SUMIF(BC[],MID($A116,1,2)&amp;"*",bc_2016),IF(RIGHT($A116,1)="0",SUMIF(BC[],MID($A116,1,3)&amp;"*",bc_2016),SUMIF(BC[],$A116,bc_2016))))</f>
        <v>0</v>
      </c>
      <c r="D116" s="22">
        <f ca="1">IF(RIGHT($A116,3)="000",SUMIF(BC[],MID($A116,1,1)&amp;"*",bc_2015),IF(RIGHT($A116,2)="00",SUMIF(BC[],MID($A116,1,2)&amp;"*",bc_2015),IF(RIGHT($A116,1)="0",SUMIF(BC[],MID($A116,1,3)&amp;"*",bc_2015),SUMIF(BC[],$A116,bc_2015))))</f>
        <v>0</v>
      </c>
      <c r="E116" s="72"/>
    </row>
    <row r="117" spans="1:5" x14ac:dyDescent="0.25">
      <c r="A117" s="59">
        <v>5212</v>
      </c>
      <c r="B117" s="13" t="s">
        <v>439</v>
      </c>
      <c r="C117" s="22">
        <f ca="1">IF(RIGHT($A117,3)="000",SUMIF(BC[],MID($A117,1,1)&amp;"*",bc_2016),IF(RIGHT($A117,2)="00",SUMIF(BC[],MID($A117,1,2)&amp;"*",bc_2016),IF(RIGHT($A117,1)="0",SUMIF(BC[],MID($A117,1,3)&amp;"*",bc_2016),SUMIF(BC[],$A117,bc_2016))))</f>
        <v>0</v>
      </c>
      <c r="D117" s="22">
        <f ca="1">IF(RIGHT($A117,3)="000",SUMIF(BC[],MID($A117,1,1)&amp;"*",bc_2015),IF(RIGHT($A117,2)="00",SUMIF(BC[],MID($A117,1,2)&amp;"*",bc_2015),IF(RIGHT($A117,1)="0",SUMIF(BC[],MID($A117,1,3)&amp;"*",bc_2015),SUMIF(BC[],$A117,bc_2015))))</f>
        <v>0</v>
      </c>
      <c r="E117" s="72"/>
    </row>
    <row r="118" spans="1:5" x14ac:dyDescent="0.25">
      <c r="A118" s="59">
        <v>5220</v>
      </c>
      <c r="B118" s="13" t="s">
        <v>118</v>
      </c>
      <c r="C118" s="22">
        <f ca="1">IF(RIGHT($A118,3)="000",SUMIF(BC[],MID($A118,1,1)&amp;"*",bc_2016),IF(RIGHT($A118,2)="00",SUMIF(BC[],MID($A118,1,2)&amp;"*",bc_2016),IF(RIGHT($A118,1)="0",SUMIF(BC[],MID($A118,1,3)&amp;"*",bc_2016),SUMIF(BC[],$A118,bc_2016))))</f>
        <v>0</v>
      </c>
      <c r="D118" s="22">
        <f ca="1">IF(RIGHT($A118,3)="000",SUMIF(BC[],MID($A118,1,1)&amp;"*",bc_2015),IF(RIGHT($A118,2)="00",SUMIF(BC[],MID($A118,1,2)&amp;"*",bc_2015),IF(RIGHT($A118,1)="0",SUMIF(BC[],MID($A118,1,3)&amp;"*",bc_2015),SUMIF(BC[],$A118,bc_2015))))</f>
        <v>0</v>
      </c>
      <c r="E118" s="72"/>
    </row>
    <row r="119" spans="1:5" x14ac:dyDescent="0.25">
      <c r="A119" s="59">
        <v>5221</v>
      </c>
      <c r="B119" s="13" t="s">
        <v>440</v>
      </c>
      <c r="C119" s="22">
        <f ca="1">IF(RIGHT($A119,3)="000",SUMIF(BC[],MID($A119,1,1)&amp;"*",bc_2016),IF(RIGHT($A119,2)="00",SUMIF(BC[],MID($A119,1,2)&amp;"*",bc_2016),IF(RIGHT($A119,1)="0",SUMIF(BC[],MID($A119,1,3)&amp;"*",bc_2016),SUMIF(BC[],$A119,bc_2016))))</f>
        <v>0</v>
      </c>
      <c r="D119" s="22">
        <f ca="1">IF(RIGHT($A119,3)="000",SUMIF(BC[],MID($A119,1,1)&amp;"*",bc_2015),IF(RIGHT($A119,2)="00",SUMIF(BC[],MID($A119,1,2)&amp;"*",bc_2015),IF(RIGHT($A119,1)="0",SUMIF(BC[],MID($A119,1,3)&amp;"*",bc_2015),SUMIF(BC[],$A119,bc_2015))))</f>
        <v>0</v>
      </c>
      <c r="E119" s="72"/>
    </row>
    <row r="120" spans="1:5" x14ac:dyDescent="0.25">
      <c r="A120" s="59">
        <v>5222</v>
      </c>
      <c r="B120" s="13" t="s">
        <v>441</v>
      </c>
      <c r="C120" s="22">
        <f ca="1">IF(RIGHT($A120,3)="000",SUMIF(BC[],MID($A120,1,1)&amp;"*",bc_2016),IF(RIGHT($A120,2)="00",SUMIF(BC[],MID($A120,1,2)&amp;"*",bc_2016),IF(RIGHT($A120,1)="0",SUMIF(BC[],MID($A120,1,3)&amp;"*",bc_2016),SUMIF(BC[],$A120,bc_2016))))</f>
        <v>0</v>
      </c>
      <c r="D120" s="22">
        <f ca="1">IF(RIGHT($A120,3)="000",SUMIF(BC[],MID($A120,1,1)&amp;"*",bc_2015),IF(RIGHT($A120,2)="00",SUMIF(BC[],MID($A120,1,2)&amp;"*",bc_2015),IF(RIGHT($A120,1)="0",SUMIF(BC[],MID($A120,1,3)&amp;"*",bc_2015),SUMIF(BC[],$A120,bc_2015))))</f>
        <v>0</v>
      </c>
      <c r="E120" s="72"/>
    </row>
    <row r="121" spans="1:5" x14ac:dyDescent="0.25">
      <c r="A121" s="59">
        <v>5230</v>
      </c>
      <c r="B121" s="13" t="s">
        <v>119</v>
      </c>
      <c r="C121" s="22">
        <f ca="1">IF(RIGHT($A121,3)="000",SUMIF(BC[],MID($A121,1,1)&amp;"*",bc_2016),IF(RIGHT($A121,2)="00",SUMIF(BC[],MID($A121,1,2)&amp;"*",bc_2016),IF(RIGHT($A121,1)="0",SUMIF(BC[],MID($A121,1,3)&amp;"*",bc_2016),SUMIF(BC[],$A121,bc_2016))))</f>
        <v>0</v>
      </c>
      <c r="D121" s="22">
        <f ca="1">IF(RIGHT($A121,3)="000",SUMIF(BC[],MID($A121,1,1)&amp;"*",bc_2015),IF(RIGHT($A121,2)="00",SUMIF(BC[],MID($A121,1,2)&amp;"*",bc_2015),IF(RIGHT($A121,1)="0",SUMIF(BC[],MID($A121,1,3)&amp;"*",bc_2015),SUMIF(BC[],$A121,bc_2015))))</f>
        <v>0</v>
      </c>
      <c r="E121" s="72"/>
    </row>
    <row r="122" spans="1:5" x14ac:dyDescent="0.25">
      <c r="A122" s="59">
        <v>5231</v>
      </c>
      <c r="B122" s="13" t="s">
        <v>442</v>
      </c>
      <c r="C122" s="22">
        <f ca="1">IF(RIGHT($A122,3)="000",SUMIF(BC[],MID($A122,1,1)&amp;"*",bc_2016),IF(RIGHT($A122,2)="00",SUMIF(BC[],MID($A122,1,2)&amp;"*",bc_2016),IF(RIGHT($A122,1)="0",SUMIF(BC[],MID($A122,1,3)&amp;"*",bc_2016),SUMIF(BC[],$A122,bc_2016))))</f>
        <v>0</v>
      </c>
      <c r="D122" s="22">
        <f ca="1">IF(RIGHT($A122,3)="000",SUMIF(BC[],MID($A122,1,1)&amp;"*",bc_2015),IF(RIGHT($A122,2)="00",SUMIF(BC[],MID($A122,1,2)&amp;"*",bc_2015),IF(RIGHT($A122,1)="0",SUMIF(BC[],MID($A122,1,3)&amp;"*",bc_2015),SUMIF(BC[],$A122,bc_2015))))</f>
        <v>0</v>
      </c>
      <c r="E122" s="72"/>
    </row>
    <row r="123" spans="1:5" x14ac:dyDescent="0.25">
      <c r="A123" s="59">
        <v>5232</v>
      </c>
      <c r="B123" s="13" t="s">
        <v>443</v>
      </c>
      <c r="C123" s="22">
        <f ca="1">IF(RIGHT($A123,3)="000",SUMIF(BC[],MID($A123,1,1)&amp;"*",bc_2016),IF(RIGHT($A123,2)="00",SUMIF(BC[],MID($A123,1,2)&amp;"*",bc_2016),IF(RIGHT($A123,1)="0",SUMIF(BC[],MID($A123,1,3)&amp;"*",bc_2016),SUMIF(BC[],$A123,bc_2016))))</f>
        <v>0</v>
      </c>
      <c r="D123" s="22">
        <f ca="1">IF(RIGHT($A123,3)="000",SUMIF(BC[],MID($A123,1,1)&amp;"*",bc_2015),IF(RIGHT($A123,2)="00",SUMIF(BC[],MID($A123,1,2)&amp;"*",bc_2015),IF(RIGHT($A123,1)="0",SUMIF(BC[],MID($A123,1,3)&amp;"*",bc_2015),SUMIF(BC[],$A123,bc_2015))))</f>
        <v>0</v>
      </c>
      <c r="E123" s="72"/>
    </row>
    <row r="124" spans="1:5" x14ac:dyDescent="0.25">
      <c r="A124" s="59">
        <v>5240</v>
      </c>
      <c r="B124" s="13" t="s">
        <v>120</v>
      </c>
      <c r="C124" s="22">
        <f ca="1">IF(RIGHT($A124,3)="000",SUMIF(BC[],MID($A124,1,1)&amp;"*",bc_2016),IF(RIGHT($A124,2)="00",SUMIF(BC[],MID($A124,1,2)&amp;"*",bc_2016),IF(RIGHT($A124,1)="0",SUMIF(BC[],MID($A124,1,3)&amp;"*",bc_2016),SUMIF(BC[],$A124,bc_2016))))</f>
        <v>3000</v>
      </c>
      <c r="D124" s="22">
        <f ca="1">IF(RIGHT($A124,3)="000",SUMIF(BC[],MID($A124,1,1)&amp;"*",bc_2015),IF(RIGHT($A124,2)="00",SUMIF(BC[],MID($A124,1,2)&amp;"*",bc_2015),IF(RIGHT($A124,1)="0",SUMIF(BC[],MID($A124,1,3)&amp;"*",bc_2015),SUMIF(BC[],$A124,bc_2015))))</f>
        <v>7640</v>
      </c>
      <c r="E124" s="72"/>
    </row>
    <row r="125" spans="1:5" x14ac:dyDescent="0.25">
      <c r="A125" s="59">
        <v>5241</v>
      </c>
      <c r="B125" s="13" t="s">
        <v>444</v>
      </c>
      <c r="C125" s="22">
        <f ca="1">IF(RIGHT($A125,3)="000",SUMIF(BC[],MID($A125,1,1)&amp;"*",bc_2016),IF(RIGHT($A125,2)="00",SUMIF(BC[],MID($A125,1,2)&amp;"*",bc_2016),IF(RIGHT($A125,1)="0",SUMIF(BC[],MID($A125,1,3)&amp;"*",bc_2016),SUMIF(BC[],$A125,bc_2016))))</f>
        <v>3000</v>
      </c>
      <c r="D125" s="22">
        <f ca="1">IF(RIGHT($A125,3)="000",SUMIF(BC[],MID($A125,1,1)&amp;"*",bc_2015),IF(RIGHT($A125,2)="00",SUMIF(BC[],MID($A125,1,2)&amp;"*",bc_2015),IF(RIGHT($A125,1)="0",SUMIF(BC[],MID($A125,1,3)&amp;"*",bc_2015),SUMIF(BC[],$A125,bc_2015))))</f>
        <v>4640</v>
      </c>
      <c r="E125" s="72"/>
    </row>
    <row r="126" spans="1:5" x14ac:dyDescent="0.25">
      <c r="A126" s="59">
        <v>5242</v>
      </c>
      <c r="B126" s="13" t="s">
        <v>445</v>
      </c>
      <c r="C126" s="22">
        <f ca="1">IF(RIGHT($A126,3)="000",SUMIF(BC[],MID($A126,1,1)&amp;"*",bc_2016),IF(RIGHT($A126,2)="00",SUMIF(BC[],MID($A126,1,2)&amp;"*",bc_2016),IF(RIGHT($A126,1)="0",SUMIF(BC[],MID($A126,1,3)&amp;"*",bc_2016),SUMIF(BC[],$A126,bc_2016))))</f>
        <v>0</v>
      </c>
      <c r="D126" s="22">
        <f ca="1">IF(RIGHT($A126,3)="000",SUMIF(BC[],MID($A126,1,1)&amp;"*",bc_2015),IF(RIGHT($A126,2)="00",SUMIF(BC[],MID($A126,1,2)&amp;"*",bc_2015),IF(RIGHT($A126,1)="0",SUMIF(BC[],MID($A126,1,3)&amp;"*",bc_2015),SUMIF(BC[],$A126,bc_2015))))</f>
        <v>0</v>
      </c>
      <c r="E126" s="72"/>
    </row>
    <row r="127" spans="1:5" x14ac:dyDescent="0.25">
      <c r="A127" s="59">
        <v>5243</v>
      </c>
      <c r="B127" s="13" t="s">
        <v>446</v>
      </c>
      <c r="C127" s="22">
        <f ca="1">IF(RIGHT($A127,3)="000",SUMIF(BC[],MID($A127,1,1)&amp;"*",bc_2016),IF(RIGHT($A127,2)="00",SUMIF(BC[],MID($A127,1,2)&amp;"*",bc_2016),IF(RIGHT($A127,1)="0",SUMIF(BC[],MID($A127,1,3)&amp;"*",bc_2016),SUMIF(BC[],$A127,bc_2016))))</f>
        <v>0</v>
      </c>
      <c r="D127" s="22">
        <f ca="1">IF(RIGHT($A127,3)="000",SUMIF(BC[],MID($A127,1,1)&amp;"*",bc_2015),IF(RIGHT($A127,2)="00",SUMIF(BC[],MID($A127,1,2)&amp;"*",bc_2015),IF(RIGHT($A127,1)="0",SUMIF(BC[],MID($A127,1,3)&amp;"*",bc_2015),SUMIF(BC[],$A127,bc_2015))))</f>
        <v>3000</v>
      </c>
      <c r="E127" s="72"/>
    </row>
    <row r="128" spans="1:5" x14ac:dyDescent="0.25">
      <c r="A128" s="59">
        <v>5244</v>
      </c>
      <c r="B128" s="13" t="s">
        <v>447</v>
      </c>
      <c r="C128" s="22">
        <f ca="1">IF(RIGHT($A128,3)="000",SUMIF(BC[],MID($A128,1,1)&amp;"*",bc_2016),IF(RIGHT($A128,2)="00",SUMIF(BC[],MID($A128,1,2)&amp;"*",bc_2016),IF(RIGHT($A128,1)="0",SUMIF(BC[],MID($A128,1,3)&amp;"*",bc_2016),SUMIF(BC[],$A128,bc_2016))))</f>
        <v>0</v>
      </c>
      <c r="D128" s="22">
        <f ca="1">IF(RIGHT($A128,3)="000",SUMIF(BC[],MID($A128,1,1)&amp;"*",bc_2015),IF(RIGHT($A128,2)="00",SUMIF(BC[],MID($A128,1,2)&amp;"*",bc_2015),IF(RIGHT($A128,1)="0",SUMIF(BC[],MID($A128,1,3)&amp;"*",bc_2015),SUMIF(BC[],$A128,bc_2015))))</f>
        <v>0</v>
      </c>
      <c r="E128" s="72"/>
    </row>
    <row r="129" spans="1:5" x14ac:dyDescent="0.25">
      <c r="A129" s="59">
        <v>5250</v>
      </c>
      <c r="B129" s="13" t="s">
        <v>121</v>
      </c>
      <c r="C129" s="22">
        <f ca="1">IF(RIGHT($A129,3)="000",SUMIF(BC[],MID($A129,1,1)&amp;"*",bc_2016),IF(RIGHT($A129,2)="00",SUMIF(BC[],MID($A129,1,2)&amp;"*",bc_2016),IF(RIGHT($A129,1)="0",SUMIF(BC[],MID($A129,1,3)&amp;"*",bc_2016),SUMIF(BC[],$A129,bc_2016))))</f>
        <v>4251545.6100000003</v>
      </c>
      <c r="D129" s="22">
        <f ca="1">IF(RIGHT($A129,3)="000",SUMIF(BC[],MID($A129,1,1)&amp;"*",bc_2015),IF(RIGHT($A129,2)="00",SUMIF(BC[],MID($A129,1,2)&amp;"*",bc_2015),IF(RIGHT($A129,1)="0",SUMIF(BC[],MID($A129,1,3)&amp;"*",bc_2015),SUMIF(BC[],$A129,bc_2015))))</f>
        <v>3629594.13</v>
      </c>
      <c r="E129" s="72"/>
    </row>
    <row r="130" spans="1:5" x14ac:dyDescent="0.25">
      <c r="A130" s="59">
        <v>5251</v>
      </c>
      <c r="B130" s="13" t="s">
        <v>448</v>
      </c>
      <c r="C130" s="22">
        <f ca="1">IF(RIGHT($A130,3)="000",SUMIF(BC[],MID($A130,1,1)&amp;"*",bc_2016),IF(RIGHT($A130,2)="00",SUMIF(BC[],MID($A130,1,2)&amp;"*",bc_2016),IF(RIGHT($A130,1)="0",SUMIF(BC[],MID($A130,1,3)&amp;"*",bc_2016),SUMIF(BC[],$A130,bc_2016))))</f>
        <v>4251545.6100000003</v>
      </c>
      <c r="D130" s="22">
        <f ca="1">IF(RIGHT($A130,3)="000",SUMIF(BC[],MID($A130,1,1)&amp;"*",bc_2015),IF(RIGHT($A130,2)="00",SUMIF(BC[],MID($A130,1,2)&amp;"*",bc_2015),IF(RIGHT($A130,1)="0",SUMIF(BC[],MID($A130,1,3)&amp;"*",bc_2015),SUMIF(BC[],$A130,bc_2015))))</f>
        <v>3629594.13</v>
      </c>
      <c r="E130" s="72"/>
    </row>
    <row r="131" spans="1:5" x14ac:dyDescent="0.25">
      <c r="A131" s="59">
        <v>5252</v>
      </c>
      <c r="B131" s="13" t="s">
        <v>449</v>
      </c>
      <c r="C131" s="22">
        <f ca="1">IF(RIGHT($A131,3)="000",SUMIF(BC[],MID($A131,1,1)&amp;"*",bc_2016),IF(RIGHT($A131,2)="00",SUMIF(BC[],MID($A131,1,2)&amp;"*",bc_2016),IF(RIGHT($A131,1)="0",SUMIF(BC[],MID($A131,1,3)&amp;"*",bc_2016),SUMIF(BC[],$A131,bc_2016))))</f>
        <v>0</v>
      </c>
      <c r="D131" s="22">
        <f ca="1">IF(RIGHT($A131,3)="000",SUMIF(BC[],MID($A131,1,1)&amp;"*",bc_2015),IF(RIGHT($A131,2)="00",SUMIF(BC[],MID($A131,1,2)&amp;"*",bc_2015),IF(RIGHT($A131,1)="0",SUMIF(BC[],MID($A131,1,3)&amp;"*",bc_2015),SUMIF(BC[],$A131,bc_2015))))</f>
        <v>0</v>
      </c>
      <c r="E131" s="72"/>
    </row>
    <row r="132" spans="1:5" x14ac:dyDescent="0.25">
      <c r="A132" s="59">
        <v>5259</v>
      </c>
      <c r="B132" s="13" t="s">
        <v>450</v>
      </c>
      <c r="C132" s="22">
        <f ca="1">IF(RIGHT($A132,3)="000",SUMIF(BC[],MID($A132,1,1)&amp;"*",bc_2016),IF(RIGHT($A132,2)="00",SUMIF(BC[],MID($A132,1,2)&amp;"*",bc_2016),IF(RIGHT($A132,1)="0",SUMIF(BC[],MID($A132,1,3)&amp;"*",bc_2016),SUMIF(BC[],$A132,bc_2016))))</f>
        <v>0</v>
      </c>
      <c r="D132" s="22">
        <f ca="1">IF(RIGHT($A132,3)="000",SUMIF(BC[],MID($A132,1,1)&amp;"*",bc_2015),IF(RIGHT($A132,2)="00",SUMIF(BC[],MID($A132,1,2)&amp;"*",bc_2015),IF(RIGHT($A132,1)="0",SUMIF(BC[],MID($A132,1,3)&amp;"*",bc_2015),SUMIF(BC[],$A132,bc_2015))))</f>
        <v>0</v>
      </c>
      <c r="E132" s="72"/>
    </row>
    <row r="133" spans="1:5" x14ac:dyDescent="0.25">
      <c r="A133" s="59">
        <v>5260</v>
      </c>
      <c r="B133" s="13" t="s">
        <v>122</v>
      </c>
      <c r="C133" s="22">
        <f ca="1">IF(RIGHT($A133,3)="000",SUMIF(BC[],MID($A133,1,1)&amp;"*",bc_2016),IF(RIGHT($A133,2)="00",SUMIF(BC[],MID($A133,1,2)&amp;"*",bc_2016),IF(RIGHT($A133,1)="0",SUMIF(BC[],MID($A133,1,3)&amp;"*",bc_2016),SUMIF(BC[],$A133,bc_2016))))</f>
        <v>0</v>
      </c>
      <c r="D133" s="22">
        <f ca="1">IF(RIGHT($A133,3)="000",SUMIF(BC[],MID($A133,1,1)&amp;"*",bc_2015),IF(RIGHT($A133,2)="00",SUMIF(BC[],MID($A133,1,2)&amp;"*",bc_2015),IF(RIGHT($A133,1)="0",SUMIF(BC[],MID($A133,1,3)&amp;"*",bc_2015),SUMIF(BC[],$A133,bc_2015))))</f>
        <v>0</v>
      </c>
      <c r="E133" s="72"/>
    </row>
    <row r="134" spans="1:5" x14ac:dyDescent="0.25">
      <c r="A134" s="59">
        <v>5261</v>
      </c>
      <c r="B134" s="13" t="s">
        <v>451</v>
      </c>
      <c r="C134" s="22">
        <f ca="1">IF(RIGHT($A134,3)="000",SUMIF(BC[],MID($A134,1,1)&amp;"*",bc_2016),IF(RIGHT($A134,2)="00",SUMIF(BC[],MID($A134,1,2)&amp;"*",bc_2016),IF(RIGHT($A134,1)="0",SUMIF(BC[],MID($A134,1,3)&amp;"*",bc_2016),SUMIF(BC[],$A134,bc_2016))))</f>
        <v>0</v>
      </c>
      <c r="D134" s="22">
        <f ca="1">IF(RIGHT($A134,3)="000",SUMIF(BC[],MID($A134,1,1)&amp;"*",bc_2015),IF(RIGHT($A134,2)="00",SUMIF(BC[],MID($A134,1,2)&amp;"*",bc_2015),IF(RIGHT($A134,1)="0",SUMIF(BC[],MID($A134,1,3)&amp;"*",bc_2015),SUMIF(BC[],$A134,bc_2015))))</f>
        <v>0</v>
      </c>
      <c r="E134" s="72"/>
    </row>
    <row r="135" spans="1:5" x14ac:dyDescent="0.25">
      <c r="A135" s="59">
        <v>5262</v>
      </c>
      <c r="B135" s="13" t="s">
        <v>452</v>
      </c>
      <c r="C135" s="22">
        <f ca="1">IF(RIGHT($A135,3)="000",SUMIF(BC[],MID($A135,1,1)&amp;"*",bc_2016),IF(RIGHT($A135,2)="00",SUMIF(BC[],MID($A135,1,2)&amp;"*",bc_2016),IF(RIGHT($A135,1)="0",SUMIF(BC[],MID($A135,1,3)&amp;"*",bc_2016),SUMIF(BC[],$A135,bc_2016))))</f>
        <v>0</v>
      </c>
      <c r="D135" s="22">
        <f ca="1">IF(RIGHT($A135,3)="000",SUMIF(BC[],MID($A135,1,1)&amp;"*",bc_2015),IF(RIGHT($A135,2)="00",SUMIF(BC[],MID($A135,1,2)&amp;"*",bc_2015),IF(RIGHT($A135,1)="0",SUMIF(BC[],MID($A135,1,3)&amp;"*",bc_2015),SUMIF(BC[],$A135,bc_2015))))</f>
        <v>0</v>
      </c>
      <c r="E135" s="72"/>
    </row>
    <row r="136" spans="1:5" x14ac:dyDescent="0.25">
      <c r="A136" s="59">
        <v>5270</v>
      </c>
      <c r="B136" s="13" t="s">
        <v>123</v>
      </c>
      <c r="C136" s="22">
        <f ca="1">IF(RIGHT($A136,3)="000",SUMIF(BC[],MID($A136,1,1)&amp;"*",bc_2016),IF(RIGHT($A136,2)="00",SUMIF(BC[],MID($A136,1,2)&amp;"*",bc_2016),IF(RIGHT($A136,1)="0",SUMIF(BC[],MID($A136,1,3)&amp;"*",bc_2016),SUMIF(BC[],$A136,bc_2016))))</f>
        <v>0</v>
      </c>
      <c r="D136" s="22">
        <f ca="1">IF(RIGHT($A136,3)="000",SUMIF(BC[],MID($A136,1,1)&amp;"*",bc_2015),IF(RIGHT($A136,2)="00",SUMIF(BC[],MID($A136,1,2)&amp;"*",bc_2015),IF(RIGHT($A136,1)="0",SUMIF(BC[],MID($A136,1,3)&amp;"*",bc_2015),SUMIF(BC[],$A136,bc_2015))))</f>
        <v>0</v>
      </c>
      <c r="E136" s="72"/>
    </row>
    <row r="137" spans="1:5" x14ac:dyDescent="0.25">
      <c r="A137" s="59">
        <v>5271</v>
      </c>
      <c r="B137" s="13" t="s">
        <v>453</v>
      </c>
      <c r="C137" s="22">
        <f ca="1">IF(RIGHT($A137,3)="000",SUMIF(BC[],MID($A137,1,1)&amp;"*",bc_2016),IF(RIGHT($A137,2)="00",SUMIF(BC[],MID($A137,1,2)&amp;"*",bc_2016),IF(RIGHT($A137,1)="0",SUMIF(BC[],MID($A137,1,3)&amp;"*",bc_2016),SUMIF(BC[],$A137,bc_2016))))</f>
        <v>0</v>
      </c>
      <c r="D137" s="22">
        <f ca="1">IF(RIGHT($A137,3)="000",SUMIF(BC[],MID($A137,1,1)&amp;"*",bc_2015),IF(RIGHT($A137,2)="00",SUMIF(BC[],MID($A137,1,2)&amp;"*",bc_2015),IF(RIGHT($A137,1)="0",SUMIF(BC[],MID($A137,1,3)&amp;"*",bc_2015),SUMIF(BC[],$A137,bc_2015))))</f>
        <v>0</v>
      </c>
      <c r="E137" s="72"/>
    </row>
    <row r="138" spans="1:5" x14ac:dyDescent="0.25">
      <c r="A138" s="59">
        <v>5280</v>
      </c>
      <c r="B138" s="13" t="s">
        <v>124</v>
      </c>
      <c r="C138" s="22">
        <f ca="1">IF(RIGHT($A138,3)="000",SUMIF(BC[],MID($A138,1,1)&amp;"*",bc_2016),IF(RIGHT($A138,2)="00",SUMIF(BC[],MID($A138,1,2)&amp;"*",bc_2016),IF(RIGHT($A138,1)="0",SUMIF(BC[],MID($A138,1,3)&amp;"*",bc_2016),SUMIF(BC[],$A138,bc_2016))))</f>
        <v>0</v>
      </c>
      <c r="D138" s="22">
        <f ca="1">IF(RIGHT($A138,3)="000",SUMIF(BC[],MID($A138,1,1)&amp;"*",bc_2015),IF(RIGHT($A138,2)="00",SUMIF(BC[],MID($A138,1,2)&amp;"*",bc_2015),IF(RIGHT($A138,1)="0",SUMIF(BC[],MID($A138,1,3)&amp;"*",bc_2015),SUMIF(BC[],$A138,bc_2015))))</f>
        <v>0</v>
      </c>
      <c r="E138" s="72"/>
    </row>
    <row r="139" spans="1:5" x14ac:dyDescent="0.25">
      <c r="A139" s="59">
        <v>5281</v>
      </c>
      <c r="B139" s="13" t="s">
        <v>454</v>
      </c>
      <c r="C139" s="22">
        <f ca="1">IF(RIGHT($A139,3)="000",SUMIF(BC[],MID($A139,1,1)&amp;"*",bc_2016),IF(RIGHT($A139,2)="00",SUMIF(BC[],MID($A139,1,2)&amp;"*",bc_2016),IF(RIGHT($A139,1)="0",SUMIF(BC[],MID($A139,1,3)&amp;"*",bc_2016),SUMIF(BC[],$A139,bc_2016))))</f>
        <v>0</v>
      </c>
      <c r="D139" s="22">
        <f ca="1">IF(RIGHT($A139,3)="000",SUMIF(BC[],MID($A139,1,1)&amp;"*",bc_2015),IF(RIGHT($A139,2)="00",SUMIF(BC[],MID($A139,1,2)&amp;"*",bc_2015),IF(RIGHT($A139,1)="0",SUMIF(BC[],MID($A139,1,3)&amp;"*",bc_2015),SUMIF(BC[],$A139,bc_2015))))</f>
        <v>0</v>
      </c>
      <c r="E139" s="72"/>
    </row>
    <row r="140" spans="1:5" x14ac:dyDescent="0.25">
      <c r="A140" s="59">
        <v>5282</v>
      </c>
      <c r="B140" s="13" t="s">
        <v>455</v>
      </c>
      <c r="C140" s="22">
        <f ca="1">IF(RIGHT($A140,3)="000",SUMIF(BC[],MID($A140,1,1)&amp;"*",bc_2016),IF(RIGHT($A140,2)="00",SUMIF(BC[],MID($A140,1,2)&amp;"*",bc_2016),IF(RIGHT($A140,1)="0",SUMIF(BC[],MID($A140,1,3)&amp;"*",bc_2016),SUMIF(BC[],$A140,bc_2016))))</f>
        <v>0</v>
      </c>
      <c r="D140" s="22">
        <f ca="1">IF(RIGHT($A140,3)="000",SUMIF(BC[],MID($A140,1,1)&amp;"*",bc_2015),IF(RIGHT($A140,2)="00",SUMIF(BC[],MID($A140,1,2)&amp;"*",bc_2015),IF(RIGHT($A140,1)="0",SUMIF(BC[],MID($A140,1,3)&amp;"*",bc_2015),SUMIF(BC[],$A140,bc_2015))))</f>
        <v>0</v>
      </c>
      <c r="E140" s="72"/>
    </row>
    <row r="141" spans="1:5" x14ac:dyDescent="0.25">
      <c r="A141" s="59">
        <v>5283</v>
      </c>
      <c r="B141" s="13" t="s">
        <v>456</v>
      </c>
      <c r="C141" s="22">
        <f ca="1">IF(RIGHT($A141,3)="000",SUMIF(BC[],MID($A141,1,1)&amp;"*",bc_2016),IF(RIGHT($A141,2)="00",SUMIF(BC[],MID($A141,1,2)&amp;"*",bc_2016),IF(RIGHT($A141,1)="0",SUMIF(BC[],MID($A141,1,3)&amp;"*",bc_2016),SUMIF(BC[],$A141,bc_2016))))</f>
        <v>0</v>
      </c>
      <c r="D141" s="22">
        <f ca="1">IF(RIGHT($A141,3)="000",SUMIF(BC[],MID($A141,1,1)&amp;"*",bc_2015),IF(RIGHT($A141,2)="00",SUMIF(BC[],MID($A141,1,2)&amp;"*",bc_2015),IF(RIGHT($A141,1)="0",SUMIF(BC[],MID($A141,1,3)&amp;"*",bc_2015),SUMIF(BC[],$A141,bc_2015))))</f>
        <v>0</v>
      </c>
      <c r="E141" s="72"/>
    </row>
    <row r="142" spans="1:5" x14ac:dyDescent="0.25">
      <c r="A142" s="59">
        <v>5284</v>
      </c>
      <c r="B142" s="13" t="s">
        <v>457</v>
      </c>
      <c r="C142" s="22">
        <f ca="1">IF(RIGHT($A142,3)="000",SUMIF(BC[],MID($A142,1,1)&amp;"*",bc_2016),IF(RIGHT($A142,2)="00",SUMIF(BC[],MID($A142,1,2)&amp;"*",bc_2016),IF(RIGHT($A142,1)="0",SUMIF(BC[],MID($A142,1,3)&amp;"*",bc_2016),SUMIF(BC[],$A142,bc_2016))))</f>
        <v>0</v>
      </c>
      <c r="D142" s="22">
        <f ca="1">IF(RIGHT($A142,3)="000",SUMIF(BC[],MID($A142,1,1)&amp;"*",bc_2015),IF(RIGHT($A142,2)="00",SUMIF(BC[],MID($A142,1,2)&amp;"*",bc_2015),IF(RIGHT($A142,1)="0",SUMIF(BC[],MID($A142,1,3)&amp;"*",bc_2015),SUMIF(BC[],$A142,bc_2015))))</f>
        <v>0</v>
      </c>
      <c r="E142" s="72"/>
    </row>
    <row r="143" spans="1:5" x14ac:dyDescent="0.25">
      <c r="A143" s="59">
        <v>5285</v>
      </c>
      <c r="B143" s="13" t="s">
        <v>458</v>
      </c>
      <c r="C143" s="22">
        <f ca="1">IF(RIGHT($A143,3)="000",SUMIF(BC[],MID($A143,1,1)&amp;"*",bc_2016),IF(RIGHT($A143,2)="00",SUMIF(BC[],MID($A143,1,2)&amp;"*",bc_2016),IF(RIGHT($A143,1)="0",SUMIF(BC[],MID($A143,1,3)&amp;"*",bc_2016),SUMIF(BC[],$A143,bc_2016))))</f>
        <v>0</v>
      </c>
      <c r="D143" s="22">
        <f ca="1">IF(RIGHT($A143,3)="000",SUMIF(BC[],MID($A143,1,1)&amp;"*",bc_2015),IF(RIGHT($A143,2)="00",SUMIF(BC[],MID($A143,1,2)&amp;"*",bc_2015),IF(RIGHT($A143,1)="0",SUMIF(BC[],MID($A143,1,3)&amp;"*",bc_2015),SUMIF(BC[],$A143,bc_2015))))</f>
        <v>0</v>
      </c>
      <c r="E143" s="72"/>
    </row>
    <row r="144" spans="1:5" x14ac:dyDescent="0.25">
      <c r="A144" s="59">
        <v>5290</v>
      </c>
      <c r="B144" s="13" t="s">
        <v>125</v>
      </c>
      <c r="C144" s="22">
        <f ca="1">IF(RIGHT($A144,3)="000",SUMIF(BC[],MID($A144,1,1)&amp;"*",bc_2016),IF(RIGHT($A144,2)="00",SUMIF(BC[],MID($A144,1,2)&amp;"*",bc_2016),IF(RIGHT($A144,1)="0",SUMIF(BC[],MID($A144,1,3)&amp;"*",bc_2016),SUMIF(BC[],$A144,bc_2016))))</f>
        <v>0</v>
      </c>
      <c r="D144" s="22">
        <f ca="1">IF(RIGHT($A144,3)="000",SUMIF(BC[],MID($A144,1,1)&amp;"*",bc_2015),IF(RIGHT($A144,2)="00",SUMIF(BC[],MID($A144,1,2)&amp;"*",bc_2015),IF(RIGHT($A144,1)="0",SUMIF(BC[],MID($A144,1,3)&amp;"*",bc_2015),SUMIF(BC[],$A144,bc_2015))))</f>
        <v>0</v>
      </c>
      <c r="E144" s="72"/>
    </row>
    <row r="145" spans="1:5" x14ac:dyDescent="0.25">
      <c r="A145" s="59">
        <v>5291</v>
      </c>
      <c r="B145" s="13" t="s">
        <v>459</v>
      </c>
      <c r="C145" s="22">
        <f ca="1">IF(RIGHT($A145,3)="000",SUMIF(BC[],MID($A145,1,1)&amp;"*",bc_2016),IF(RIGHT($A145,2)="00",SUMIF(BC[],MID($A145,1,2)&amp;"*",bc_2016),IF(RIGHT($A145,1)="0",SUMIF(BC[],MID($A145,1,3)&amp;"*",bc_2016),SUMIF(BC[],$A145,bc_2016))))</f>
        <v>0</v>
      </c>
      <c r="D145" s="22">
        <f ca="1">IF(RIGHT($A145,3)="000",SUMIF(BC[],MID($A145,1,1)&amp;"*",bc_2015),IF(RIGHT($A145,2)="00",SUMIF(BC[],MID($A145,1,2)&amp;"*",bc_2015),IF(RIGHT($A145,1)="0",SUMIF(BC[],MID($A145,1,3)&amp;"*",bc_2015),SUMIF(BC[],$A145,bc_2015))))</f>
        <v>0</v>
      </c>
      <c r="E145" s="72"/>
    </row>
    <row r="146" spans="1:5" x14ac:dyDescent="0.25">
      <c r="A146" s="59">
        <v>5292</v>
      </c>
      <c r="B146" s="13" t="s">
        <v>460</v>
      </c>
      <c r="C146" s="22">
        <f ca="1">IF(RIGHT($A146,3)="000",SUMIF(BC[],MID($A146,1,1)&amp;"*",bc_2016),IF(RIGHT($A146,2)="00",SUMIF(BC[],MID($A146,1,2)&amp;"*",bc_2016),IF(RIGHT($A146,1)="0",SUMIF(BC[],MID($A146,1,3)&amp;"*",bc_2016),SUMIF(BC[],$A146,bc_2016))))</f>
        <v>0</v>
      </c>
      <c r="D146" s="22">
        <f ca="1">IF(RIGHT($A146,3)="000",SUMIF(BC[],MID($A146,1,1)&amp;"*",bc_2015),IF(RIGHT($A146,2)="00",SUMIF(BC[],MID($A146,1,2)&amp;"*",bc_2015),IF(RIGHT($A146,1)="0",SUMIF(BC[],MID($A146,1,3)&amp;"*",bc_2015),SUMIF(BC[],$A146,bc_2015))))</f>
        <v>0</v>
      </c>
      <c r="E146" s="72"/>
    </row>
    <row r="147" spans="1:5" x14ac:dyDescent="0.25">
      <c r="A147" s="56">
        <v>5300</v>
      </c>
      <c r="B147" s="10" t="s">
        <v>208</v>
      </c>
      <c r="C147" s="22">
        <f ca="1">IF(RIGHT($A147,3)="000",SUMIF(BC[],MID($A147,1,1)&amp;"*",bc_2016),IF(RIGHT($A147,2)="00",SUMIF(BC[],MID($A147,1,2)&amp;"*",bc_2016),IF(RIGHT($A147,1)="0",SUMIF(BC[],MID($A147,1,3)&amp;"*",bc_2016),SUMIF(BC[],$A147,bc_2016))))</f>
        <v>0</v>
      </c>
      <c r="D147" s="22">
        <f ca="1">IF(RIGHT($A147,3)="000",SUMIF(BC[],MID($A147,1,1)&amp;"*",bc_2015),IF(RIGHT($A147,2)="00",SUMIF(BC[],MID($A147,1,2)&amp;"*",bc_2015),IF(RIGHT($A147,1)="0",SUMIF(BC[],MID($A147,1,3)&amp;"*",bc_2015),SUMIF(BC[],$A147,bc_2015))))</f>
        <v>0</v>
      </c>
      <c r="E147" s="72"/>
    </row>
    <row r="148" spans="1:5" x14ac:dyDescent="0.25">
      <c r="A148" s="59">
        <v>5310</v>
      </c>
      <c r="B148" s="13" t="s">
        <v>126</v>
      </c>
      <c r="C148" s="22">
        <f ca="1">IF(RIGHT($A148,3)="000",SUMIF(BC[],MID($A148,1,1)&amp;"*",bc_2016),IF(RIGHT($A148,2)="00",SUMIF(BC[],MID($A148,1,2)&amp;"*",bc_2016),IF(RIGHT($A148,1)="0",SUMIF(BC[],MID($A148,1,3)&amp;"*",bc_2016),SUMIF(BC[],$A148,bc_2016))))</f>
        <v>0</v>
      </c>
      <c r="D148" s="22">
        <f ca="1">IF(RIGHT($A148,3)="000",SUMIF(BC[],MID($A148,1,1)&amp;"*",bc_2015),IF(RIGHT($A148,2)="00",SUMIF(BC[],MID($A148,1,2)&amp;"*",bc_2015),IF(RIGHT($A148,1)="0",SUMIF(BC[],MID($A148,1,3)&amp;"*",bc_2015),SUMIF(BC[],$A148,bc_2015))))</f>
        <v>0</v>
      </c>
      <c r="E148" s="72"/>
    </row>
    <row r="149" spans="1:5" x14ac:dyDescent="0.25">
      <c r="A149" s="59">
        <v>5311</v>
      </c>
      <c r="B149" s="13" t="s">
        <v>461</v>
      </c>
      <c r="C149" s="22">
        <f ca="1">IF(RIGHT($A149,3)="000",SUMIF(BC[],MID($A149,1,1)&amp;"*",bc_2016),IF(RIGHT($A149,2)="00",SUMIF(BC[],MID($A149,1,2)&amp;"*",bc_2016),IF(RIGHT($A149,1)="0",SUMIF(BC[],MID($A149,1,3)&amp;"*",bc_2016),SUMIF(BC[],$A149,bc_2016))))</f>
        <v>0</v>
      </c>
      <c r="D149" s="22">
        <f ca="1">IF(RIGHT($A149,3)="000",SUMIF(BC[],MID($A149,1,1)&amp;"*",bc_2015),IF(RIGHT($A149,2)="00",SUMIF(BC[],MID($A149,1,2)&amp;"*",bc_2015),IF(RIGHT($A149,1)="0",SUMIF(BC[],MID($A149,1,3)&amp;"*",bc_2015),SUMIF(BC[],$A149,bc_2015))))</f>
        <v>0</v>
      </c>
      <c r="E149" s="72"/>
    </row>
    <row r="150" spans="1:5" x14ac:dyDescent="0.25">
      <c r="A150" s="59">
        <v>5312</v>
      </c>
      <c r="B150" s="13" t="s">
        <v>462</v>
      </c>
      <c r="C150" s="22">
        <f ca="1">IF(RIGHT($A150,3)="000",SUMIF(BC[],MID($A150,1,1)&amp;"*",bc_2016),IF(RIGHT($A150,2)="00",SUMIF(BC[],MID($A150,1,2)&amp;"*",bc_2016),IF(RIGHT($A150,1)="0",SUMIF(BC[],MID($A150,1,3)&amp;"*",bc_2016),SUMIF(BC[],$A150,bc_2016))))</f>
        <v>0</v>
      </c>
      <c r="D150" s="22">
        <f ca="1">IF(RIGHT($A150,3)="000",SUMIF(BC[],MID($A150,1,1)&amp;"*",bc_2015),IF(RIGHT($A150,2)="00",SUMIF(BC[],MID($A150,1,2)&amp;"*",bc_2015),IF(RIGHT($A150,1)="0",SUMIF(BC[],MID($A150,1,3)&amp;"*",bc_2015),SUMIF(BC[],$A150,bc_2015))))</f>
        <v>0</v>
      </c>
      <c r="E150" s="72"/>
    </row>
    <row r="151" spans="1:5" x14ac:dyDescent="0.25">
      <c r="A151" s="59">
        <v>5320</v>
      </c>
      <c r="B151" s="13" t="s">
        <v>59</v>
      </c>
      <c r="C151" s="22">
        <f ca="1">IF(RIGHT($A151,3)="000",SUMIF(BC[],MID($A151,1,1)&amp;"*",bc_2016),IF(RIGHT($A151,2)="00",SUMIF(BC[],MID($A151,1,2)&amp;"*",bc_2016),IF(RIGHT($A151,1)="0",SUMIF(BC[],MID($A151,1,3)&amp;"*",bc_2016),SUMIF(BC[],$A151,bc_2016))))</f>
        <v>0</v>
      </c>
      <c r="D151" s="22">
        <f ca="1">IF(RIGHT($A151,3)="000",SUMIF(BC[],MID($A151,1,1)&amp;"*",bc_2015),IF(RIGHT($A151,2)="00",SUMIF(BC[],MID($A151,1,2)&amp;"*",bc_2015),IF(RIGHT($A151,1)="0",SUMIF(BC[],MID($A151,1,3)&amp;"*",bc_2015),SUMIF(BC[],$A151,bc_2015))))</f>
        <v>0</v>
      </c>
      <c r="E151" s="72"/>
    </row>
    <row r="152" spans="1:5" x14ac:dyDescent="0.25">
      <c r="A152" s="59">
        <v>5321</v>
      </c>
      <c r="B152" s="13" t="s">
        <v>463</v>
      </c>
      <c r="C152" s="22">
        <f ca="1">IF(RIGHT($A152,3)="000",SUMIF(BC[],MID($A152,1,1)&amp;"*",bc_2016),IF(RIGHT($A152,2)="00",SUMIF(BC[],MID($A152,1,2)&amp;"*",bc_2016),IF(RIGHT($A152,1)="0",SUMIF(BC[],MID($A152,1,3)&amp;"*",bc_2016),SUMIF(BC[],$A152,bc_2016))))</f>
        <v>0</v>
      </c>
      <c r="D152" s="22">
        <f ca="1">IF(RIGHT($A152,3)="000",SUMIF(BC[],MID($A152,1,1)&amp;"*",bc_2015),IF(RIGHT($A152,2)="00",SUMIF(BC[],MID($A152,1,2)&amp;"*",bc_2015),IF(RIGHT($A152,1)="0",SUMIF(BC[],MID($A152,1,3)&amp;"*",bc_2015),SUMIF(BC[],$A152,bc_2015))))</f>
        <v>0</v>
      </c>
      <c r="E152" s="72"/>
    </row>
    <row r="153" spans="1:5" x14ac:dyDescent="0.25">
      <c r="A153" s="59">
        <v>5322</v>
      </c>
      <c r="B153" s="13" t="s">
        <v>464</v>
      </c>
      <c r="C153" s="22">
        <f ca="1">IF(RIGHT($A153,3)="000",SUMIF(BC[],MID($A153,1,1)&amp;"*",bc_2016),IF(RIGHT($A153,2)="00",SUMIF(BC[],MID($A153,1,2)&amp;"*",bc_2016),IF(RIGHT($A153,1)="0",SUMIF(BC[],MID($A153,1,3)&amp;"*",bc_2016),SUMIF(BC[],$A153,bc_2016))))</f>
        <v>0</v>
      </c>
      <c r="D153" s="22">
        <f ca="1">IF(RIGHT($A153,3)="000",SUMIF(BC[],MID($A153,1,1)&amp;"*",bc_2015),IF(RIGHT($A153,2)="00",SUMIF(BC[],MID($A153,1,2)&amp;"*",bc_2015),IF(RIGHT($A153,1)="0",SUMIF(BC[],MID($A153,1,3)&amp;"*",bc_2015),SUMIF(BC[],$A153,bc_2015))))</f>
        <v>0</v>
      </c>
      <c r="E153" s="72"/>
    </row>
    <row r="154" spans="1:5" x14ac:dyDescent="0.25">
      <c r="A154" s="59">
        <v>5330</v>
      </c>
      <c r="B154" s="13" t="s">
        <v>127</v>
      </c>
      <c r="C154" s="22">
        <f ca="1">IF(RIGHT($A154,3)="000",SUMIF(BC[],MID($A154,1,1)&amp;"*",bc_2016),IF(RIGHT($A154,2)="00",SUMIF(BC[],MID($A154,1,2)&amp;"*",bc_2016),IF(RIGHT($A154,1)="0",SUMIF(BC[],MID($A154,1,3)&amp;"*",bc_2016),SUMIF(BC[],$A154,bc_2016))))</f>
        <v>0</v>
      </c>
      <c r="D154" s="22">
        <f ca="1">IF(RIGHT($A154,3)="000",SUMIF(BC[],MID($A154,1,1)&amp;"*",bc_2015),IF(RIGHT($A154,2)="00",SUMIF(BC[],MID($A154,1,2)&amp;"*",bc_2015),IF(RIGHT($A154,1)="0",SUMIF(BC[],MID($A154,1,3)&amp;"*",bc_2015),SUMIF(BC[],$A154,bc_2015))))</f>
        <v>0</v>
      </c>
      <c r="E154" s="72"/>
    </row>
    <row r="155" spans="1:5" x14ac:dyDescent="0.25">
      <c r="A155" s="59">
        <v>5331</v>
      </c>
      <c r="B155" s="13" t="s">
        <v>465</v>
      </c>
      <c r="C155" s="22">
        <f ca="1">IF(RIGHT($A155,3)="000",SUMIF(BC[],MID($A155,1,1)&amp;"*",bc_2016),IF(RIGHT($A155,2)="00",SUMIF(BC[],MID($A155,1,2)&amp;"*",bc_2016),IF(RIGHT($A155,1)="0",SUMIF(BC[],MID($A155,1,3)&amp;"*",bc_2016),SUMIF(BC[],$A155,bc_2016))))</f>
        <v>0</v>
      </c>
      <c r="D155" s="22">
        <f ca="1">IF(RIGHT($A155,3)="000",SUMIF(BC[],MID($A155,1,1)&amp;"*",bc_2015),IF(RIGHT($A155,2)="00",SUMIF(BC[],MID($A155,1,2)&amp;"*",bc_2015),IF(RIGHT($A155,1)="0",SUMIF(BC[],MID($A155,1,3)&amp;"*",bc_2015),SUMIF(BC[],$A155,bc_2015))))</f>
        <v>0</v>
      </c>
      <c r="E155" s="72"/>
    </row>
    <row r="156" spans="1:5" x14ac:dyDescent="0.25">
      <c r="A156" s="59">
        <v>5332</v>
      </c>
      <c r="B156" s="13" t="s">
        <v>466</v>
      </c>
      <c r="C156" s="22">
        <f ca="1">IF(RIGHT($A156,3)="000",SUMIF(BC[],MID($A156,1,1)&amp;"*",bc_2016),IF(RIGHT($A156,2)="00",SUMIF(BC[],MID($A156,1,2)&amp;"*",bc_2016),IF(RIGHT($A156,1)="0",SUMIF(BC[],MID($A156,1,3)&amp;"*",bc_2016),SUMIF(BC[],$A156,bc_2016))))</f>
        <v>0</v>
      </c>
      <c r="D156" s="22">
        <f ca="1">IF(RIGHT($A156,3)="000",SUMIF(BC[],MID($A156,1,1)&amp;"*",bc_2015),IF(RIGHT($A156,2)="00",SUMIF(BC[],MID($A156,1,2)&amp;"*",bc_2015),IF(RIGHT($A156,1)="0",SUMIF(BC[],MID($A156,1,3)&amp;"*",bc_2015),SUMIF(BC[],$A156,bc_2015))))</f>
        <v>0</v>
      </c>
      <c r="E156" s="72"/>
    </row>
    <row r="157" spans="1:5" x14ac:dyDescent="0.25">
      <c r="A157" s="56">
        <v>5400</v>
      </c>
      <c r="B157" s="10" t="s">
        <v>209</v>
      </c>
      <c r="C157" s="22">
        <f ca="1">IF(RIGHT($A157,3)="000",SUMIF(BC[],MID($A157,1,1)&amp;"*",bc_2016),IF(RIGHT($A157,2)="00",SUMIF(BC[],MID($A157,1,2)&amp;"*",bc_2016),IF(RIGHT($A157,1)="0",SUMIF(BC[],MID($A157,1,3)&amp;"*",bc_2016),SUMIF(BC[],$A157,bc_2016))))</f>
        <v>0</v>
      </c>
      <c r="D157" s="22">
        <f ca="1">IF(RIGHT($A157,3)="000",SUMIF(BC[],MID($A157,1,1)&amp;"*",bc_2015),IF(RIGHT($A157,2)="00",SUMIF(BC[],MID($A157,1,2)&amp;"*",bc_2015),IF(RIGHT($A157,1)="0",SUMIF(BC[],MID($A157,1,3)&amp;"*",bc_2015),SUMIF(BC[],$A157,bc_2015))))</f>
        <v>0</v>
      </c>
      <c r="E157" s="72"/>
    </row>
    <row r="158" spans="1:5" x14ac:dyDescent="0.25">
      <c r="A158" s="59">
        <v>5410</v>
      </c>
      <c r="B158" s="13" t="s">
        <v>210</v>
      </c>
      <c r="C158" s="22">
        <f ca="1">IF(RIGHT($A158,3)="000",SUMIF(BC[],MID($A158,1,1)&amp;"*",bc_2016),IF(RIGHT($A158,2)="00",SUMIF(BC[],MID($A158,1,2)&amp;"*",bc_2016),IF(RIGHT($A158,1)="0",SUMIF(BC[],MID($A158,1,3)&amp;"*",bc_2016),SUMIF(BC[],$A158,bc_2016))))</f>
        <v>0</v>
      </c>
      <c r="D158" s="22">
        <f ca="1">IF(RIGHT($A158,3)="000",SUMIF(BC[],MID($A158,1,1)&amp;"*",bc_2015),IF(RIGHT($A158,2)="00",SUMIF(BC[],MID($A158,1,2)&amp;"*",bc_2015),IF(RIGHT($A158,1)="0",SUMIF(BC[],MID($A158,1,3)&amp;"*",bc_2015),SUMIF(BC[],$A158,bc_2015))))</f>
        <v>0</v>
      </c>
      <c r="E158" s="72"/>
    </row>
    <row r="159" spans="1:5" x14ac:dyDescent="0.25">
      <c r="A159" s="59">
        <v>5411</v>
      </c>
      <c r="B159" s="13" t="s">
        <v>467</v>
      </c>
      <c r="C159" s="22">
        <f ca="1">IF(RIGHT($A159,3)="000",SUMIF(BC[],MID($A159,1,1)&amp;"*",bc_2016),IF(RIGHT($A159,2)="00",SUMIF(BC[],MID($A159,1,2)&amp;"*",bc_2016),IF(RIGHT($A159,1)="0",SUMIF(BC[],MID($A159,1,3)&amp;"*",bc_2016),SUMIF(BC[],$A159,bc_2016))))</f>
        <v>0</v>
      </c>
      <c r="D159" s="22">
        <f ca="1">IF(RIGHT($A159,3)="000",SUMIF(BC[],MID($A159,1,1)&amp;"*",bc_2015),IF(RIGHT($A159,2)="00",SUMIF(BC[],MID($A159,1,2)&amp;"*",bc_2015),IF(RIGHT($A159,1)="0",SUMIF(BC[],MID($A159,1,3)&amp;"*",bc_2015),SUMIF(BC[],$A159,bc_2015))))</f>
        <v>0</v>
      </c>
      <c r="E159" s="72"/>
    </row>
    <row r="160" spans="1:5" x14ac:dyDescent="0.25">
      <c r="A160" s="59">
        <v>5412</v>
      </c>
      <c r="B160" s="13" t="s">
        <v>468</v>
      </c>
      <c r="C160" s="22">
        <f ca="1">IF(RIGHT($A160,3)="000",SUMIF(BC[],MID($A160,1,1)&amp;"*",bc_2016),IF(RIGHT($A160,2)="00",SUMIF(BC[],MID($A160,1,2)&amp;"*",bc_2016),IF(RIGHT($A160,1)="0",SUMIF(BC[],MID($A160,1,3)&amp;"*",bc_2016),SUMIF(BC[],$A160,bc_2016))))</f>
        <v>0</v>
      </c>
      <c r="D160" s="22">
        <f ca="1">IF(RIGHT($A160,3)="000",SUMIF(BC[],MID($A160,1,1)&amp;"*",bc_2015),IF(RIGHT($A160,2)="00",SUMIF(BC[],MID($A160,1,2)&amp;"*",bc_2015),IF(RIGHT($A160,1)="0",SUMIF(BC[],MID($A160,1,3)&amp;"*",bc_2015),SUMIF(BC[],$A160,bc_2015))))</f>
        <v>0</v>
      </c>
      <c r="E160" s="72"/>
    </row>
    <row r="161" spans="1:5" x14ac:dyDescent="0.25">
      <c r="A161" s="59">
        <v>5420</v>
      </c>
      <c r="B161" s="13" t="s">
        <v>211</v>
      </c>
      <c r="C161" s="22">
        <f ca="1">IF(RIGHT($A161,3)="000",SUMIF(BC[],MID($A161,1,1)&amp;"*",bc_2016),IF(RIGHT($A161,2)="00",SUMIF(BC[],MID($A161,1,2)&amp;"*",bc_2016),IF(RIGHT($A161,1)="0",SUMIF(BC[],MID($A161,1,3)&amp;"*",bc_2016),SUMIF(BC[],$A161,bc_2016))))</f>
        <v>0</v>
      </c>
      <c r="D161" s="22">
        <f ca="1">IF(RIGHT($A161,3)="000",SUMIF(BC[],MID($A161,1,1)&amp;"*",bc_2015),IF(RIGHT($A161,2)="00",SUMIF(BC[],MID($A161,1,2)&amp;"*",bc_2015),IF(RIGHT($A161,1)="0",SUMIF(BC[],MID($A161,1,3)&amp;"*",bc_2015),SUMIF(BC[],$A161,bc_2015))))</f>
        <v>0</v>
      </c>
      <c r="E161" s="72"/>
    </row>
    <row r="162" spans="1:5" x14ac:dyDescent="0.25">
      <c r="A162" s="59">
        <v>5421</v>
      </c>
      <c r="B162" s="13" t="s">
        <v>469</v>
      </c>
      <c r="C162" s="22">
        <f ca="1">IF(RIGHT($A162,3)="000",SUMIF(BC[],MID($A162,1,1)&amp;"*",bc_2016),IF(RIGHT($A162,2)="00",SUMIF(BC[],MID($A162,1,2)&amp;"*",bc_2016),IF(RIGHT($A162,1)="0",SUMIF(BC[],MID($A162,1,3)&amp;"*",bc_2016),SUMIF(BC[],$A162,bc_2016))))</f>
        <v>0</v>
      </c>
      <c r="D162" s="22">
        <f ca="1">IF(RIGHT($A162,3)="000",SUMIF(BC[],MID($A162,1,1)&amp;"*",bc_2015),IF(RIGHT($A162,2)="00",SUMIF(BC[],MID($A162,1,2)&amp;"*",bc_2015),IF(RIGHT($A162,1)="0",SUMIF(BC[],MID($A162,1,3)&amp;"*",bc_2015),SUMIF(BC[],$A162,bc_2015))))</f>
        <v>0</v>
      </c>
      <c r="E162" s="72"/>
    </row>
    <row r="163" spans="1:5" x14ac:dyDescent="0.25">
      <c r="A163" s="59">
        <v>5422</v>
      </c>
      <c r="B163" s="13" t="s">
        <v>470</v>
      </c>
      <c r="C163" s="22">
        <f ca="1">IF(RIGHT($A163,3)="000",SUMIF(BC[],MID($A163,1,1)&amp;"*",bc_2016),IF(RIGHT($A163,2)="00",SUMIF(BC[],MID($A163,1,2)&amp;"*",bc_2016),IF(RIGHT($A163,1)="0",SUMIF(BC[],MID($A163,1,3)&amp;"*",bc_2016),SUMIF(BC[],$A163,bc_2016))))</f>
        <v>0</v>
      </c>
      <c r="D163" s="22">
        <f ca="1">IF(RIGHT($A163,3)="000",SUMIF(BC[],MID($A163,1,1)&amp;"*",bc_2015),IF(RIGHT($A163,2)="00",SUMIF(BC[],MID($A163,1,2)&amp;"*",bc_2015),IF(RIGHT($A163,1)="0",SUMIF(BC[],MID($A163,1,3)&amp;"*",bc_2015),SUMIF(BC[],$A163,bc_2015))))</f>
        <v>0</v>
      </c>
      <c r="E163" s="72"/>
    </row>
    <row r="164" spans="1:5" x14ac:dyDescent="0.25">
      <c r="A164" s="59">
        <v>5430</v>
      </c>
      <c r="B164" s="13" t="s">
        <v>212</v>
      </c>
      <c r="C164" s="22">
        <f ca="1">IF(RIGHT($A164,3)="000",SUMIF(BC[],MID($A164,1,1)&amp;"*",bc_2016),IF(RIGHT($A164,2)="00",SUMIF(BC[],MID($A164,1,2)&amp;"*",bc_2016),IF(RIGHT($A164,1)="0",SUMIF(BC[],MID($A164,1,3)&amp;"*",bc_2016),SUMIF(BC[],$A164,bc_2016))))</f>
        <v>0</v>
      </c>
      <c r="D164" s="22">
        <f ca="1">IF(RIGHT($A164,3)="000",SUMIF(BC[],MID($A164,1,1)&amp;"*",bc_2015),IF(RIGHT($A164,2)="00",SUMIF(BC[],MID($A164,1,2)&amp;"*",bc_2015),IF(RIGHT($A164,1)="0",SUMIF(BC[],MID($A164,1,3)&amp;"*",bc_2015),SUMIF(BC[],$A164,bc_2015))))</f>
        <v>0</v>
      </c>
      <c r="E164" s="72"/>
    </row>
    <row r="165" spans="1:5" x14ac:dyDescent="0.25">
      <c r="A165" s="59">
        <v>5431</v>
      </c>
      <c r="B165" s="13" t="s">
        <v>471</v>
      </c>
      <c r="C165" s="22">
        <f ca="1">IF(RIGHT($A165,3)="000",SUMIF(BC[],MID($A165,1,1)&amp;"*",bc_2016),IF(RIGHT($A165,2)="00",SUMIF(BC[],MID($A165,1,2)&amp;"*",bc_2016),IF(RIGHT($A165,1)="0",SUMIF(BC[],MID($A165,1,3)&amp;"*",bc_2016),SUMIF(BC[],$A165,bc_2016))))</f>
        <v>0</v>
      </c>
      <c r="D165" s="22">
        <f ca="1">IF(RIGHT($A165,3)="000",SUMIF(BC[],MID($A165,1,1)&amp;"*",bc_2015),IF(RIGHT($A165,2)="00",SUMIF(BC[],MID($A165,1,2)&amp;"*",bc_2015),IF(RIGHT($A165,1)="0",SUMIF(BC[],MID($A165,1,3)&amp;"*",bc_2015),SUMIF(BC[],$A165,bc_2015))))</f>
        <v>0</v>
      </c>
      <c r="E165" s="72"/>
    </row>
    <row r="166" spans="1:5" x14ac:dyDescent="0.25">
      <c r="A166" s="59">
        <v>5432</v>
      </c>
      <c r="B166" s="13" t="s">
        <v>472</v>
      </c>
      <c r="C166" s="22">
        <f ca="1">IF(RIGHT($A166,3)="000",SUMIF(BC[],MID($A166,1,1)&amp;"*",bc_2016),IF(RIGHT($A166,2)="00",SUMIF(BC[],MID($A166,1,2)&amp;"*",bc_2016),IF(RIGHT($A166,1)="0",SUMIF(BC[],MID($A166,1,3)&amp;"*",bc_2016),SUMIF(BC[],$A166,bc_2016))))</f>
        <v>0</v>
      </c>
      <c r="D166" s="22">
        <f ca="1">IF(RIGHT($A166,3)="000",SUMIF(BC[],MID($A166,1,1)&amp;"*",bc_2015),IF(RIGHT($A166,2)="00",SUMIF(BC[],MID($A166,1,2)&amp;"*",bc_2015),IF(RIGHT($A166,1)="0",SUMIF(BC[],MID($A166,1,3)&amp;"*",bc_2015),SUMIF(BC[],$A166,bc_2015))))</f>
        <v>0</v>
      </c>
      <c r="E166" s="72"/>
    </row>
    <row r="167" spans="1:5" x14ac:dyDescent="0.25">
      <c r="A167" s="59">
        <v>5440</v>
      </c>
      <c r="B167" s="13" t="s">
        <v>213</v>
      </c>
      <c r="C167" s="22">
        <f ca="1">IF(RIGHT($A167,3)="000",SUMIF(BC[],MID($A167,1,1)&amp;"*",bc_2016),IF(RIGHT($A167,2)="00",SUMIF(BC[],MID($A167,1,2)&amp;"*",bc_2016),IF(RIGHT($A167,1)="0",SUMIF(BC[],MID($A167,1,3)&amp;"*",bc_2016),SUMIF(BC[],$A167,bc_2016))))</f>
        <v>0</v>
      </c>
      <c r="D167" s="22">
        <f ca="1">IF(RIGHT($A167,3)="000",SUMIF(BC[],MID($A167,1,1)&amp;"*",bc_2015),IF(RIGHT($A167,2)="00",SUMIF(BC[],MID($A167,1,2)&amp;"*",bc_2015),IF(RIGHT($A167,1)="0",SUMIF(BC[],MID($A167,1,3)&amp;"*",bc_2015),SUMIF(BC[],$A167,bc_2015))))</f>
        <v>0</v>
      </c>
      <c r="E167" s="72"/>
    </row>
    <row r="168" spans="1:5" x14ac:dyDescent="0.25">
      <c r="A168" s="59">
        <v>5441</v>
      </c>
      <c r="B168" s="13" t="s">
        <v>213</v>
      </c>
      <c r="C168" s="22">
        <f ca="1">IF(RIGHT($A168,3)="000",SUMIF(BC[],MID($A168,1,1)&amp;"*",bc_2016),IF(RIGHT($A168,2)="00",SUMIF(BC[],MID($A168,1,2)&amp;"*",bc_2016),IF(RIGHT($A168,1)="0",SUMIF(BC[],MID($A168,1,3)&amp;"*",bc_2016),SUMIF(BC[],$A168,bc_2016))))</f>
        <v>0</v>
      </c>
      <c r="D168" s="22">
        <f ca="1">IF(RIGHT($A168,3)="000",SUMIF(BC[],MID($A168,1,1)&amp;"*",bc_2015),IF(RIGHT($A168,2)="00",SUMIF(BC[],MID($A168,1,2)&amp;"*",bc_2015),IF(RIGHT($A168,1)="0",SUMIF(BC[],MID($A168,1,3)&amp;"*",bc_2015),SUMIF(BC[],$A168,bc_2015))))</f>
        <v>0</v>
      </c>
      <c r="E168" s="72"/>
    </row>
    <row r="169" spans="1:5" x14ac:dyDescent="0.25">
      <c r="A169" s="59">
        <v>5450</v>
      </c>
      <c r="B169" s="13" t="s">
        <v>214</v>
      </c>
      <c r="C169" s="22">
        <f ca="1">IF(RIGHT($A169,3)="000",SUMIF(BC[],MID($A169,1,1)&amp;"*",bc_2016),IF(RIGHT($A169,2)="00",SUMIF(BC[],MID($A169,1,2)&amp;"*",bc_2016),IF(RIGHT($A169,1)="0",SUMIF(BC[],MID($A169,1,3)&amp;"*",bc_2016),SUMIF(BC[],$A169,bc_2016))))</f>
        <v>0</v>
      </c>
      <c r="D169" s="22">
        <f ca="1">IF(RIGHT($A169,3)="000",SUMIF(BC[],MID($A169,1,1)&amp;"*",bc_2015),IF(RIGHT($A169,2)="00",SUMIF(BC[],MID($A169,1,2)&amp;"*",bc_2015),IF(RIGHT($A169,1)="0",SUMIF(BC[],MID($A169,1,3)&amp;"*",bc_2015),SUMIF(BC[],$A169,bc_2015))))</f>
        <v>0</v>
      </c>
      <c r="E169" s="72"/>
    </row>
    <row r="170" spans="1:5" x14ac:dyDescent="0.25">
      <c r="A170" s="59">
        <v>5451</v>
      </c>
      <c r="B170" s="13" t="s">
        <v>473</v>
      </c>
      <c r="C170" s="22">
        <f ca="1">IF(RIGHT($A170,3)="000",SUMIF(BC[],MID($A170,1,1)&amp;"*",bc_2016),IF(RIGHT($A170,2)="00",SUMIF(BC[],MID($A170,1,2)&amp;"*",bc_2016),IF(RIGHT($A170,1)="0",SUMIF(BC[],MID($A170,1,3)&amp;"*",bc_2016),SUMIF(BC[],$A170,bc_2016))))</f>
        <v>0</v>
      </c>
      <c r="D170" s="22">
        <f ca="1">IF(RIGHT($A170,3)="000",SUMIF(BC[],MID($A170,1,1)&amp;"*",bc_2015),IF(RIGHT($A170,2)="00",SUMIF(BC[],MID($A170,1,2)&amp;"*",bc_2015),IF(RIGHT($A170,1)="0",SUMIF(BC[],MID($A170,1,3)&amp;"*",bc_2015),SUMIF(BC[],$A170,bc_2015))))</f>
        <v>0</v>
      </c>
      <c r="E170" s="72"/>
    </row>
    <row r="171" spans="1:5" x14ac:dyDescent="0.25">
      <c r="A171" s="59">
        <v>5452</v>
      </c>
      <c r="B171" s="13" t="s">
        <v>474</v>
      </c>
      <c r="C171" s="22">
        <f ca="1">IF(RIGHT($A171,3)="000",SUMIF(BC[],MID($A171,1,1)&amp;"*",bc_2016),IF(RIGHT($A171,2)="00",SUMIF(BC[],MID($A171,1,2)&amp;"*",bc_2016),IF(RIGHT($A171,1)="0",SUMIF(BC[],MID($A171,1,3)&amp;"*",bc_2016),SUMIF(BC[],$A171,bc_2016))))</f>
        <v>0</v>
      </c>
      <c r="D171" s="22">
        <f ca="1">IF(RIGHT($A171,3)="000",SUMIF(BC[],MID($A171,1,1)&amp;"*",bc_2015),IF(RIGHT($A171,2)="00",SUMIF(BC[],MID($A171,1,2)&amp;"*",bc_2015),IF(RIGHT($A171,1)="0",SUMIF(BC[],MID($A171,1,3)&amp;"*",bc_2015),SUMIF(BC[],$A171,bc_2015))))</f>
        <v>0</v>
      </c>
      <c r="E171" s="72"/>
    </row>
    <row r="172" spans="1:5" x14ac:dyDescent="0.25">
      <c r="A172" s="56">
        <v>5500</v>
      </c>
      <c r="B172" s="10" t="s">
        <v>215</v>
      </c>
      <c r="C172" s="22">
        <f ca="1">IF(RIGHT($A172,3)="000",SUMIF(BC[],MID($A172,1,1)&amp;"*",bc_2016),IF(RIGHT($A172,2)="00",SUMIF(BC[],MID($A172,1,2)&amp;"*",bc_2016),IF(RIGHT($A172,1)="0",SUMIF(BC[],MID($A172,1,3)&amp;"*",bc_2016),SUMIF(BC[],$A172,bc_2016))))</f>
        <v>112518373.87999998</v>
      </c>
      <c r="D172" s="22">
        <f ca="1">IF(RIGHT($A172,3)="000",SUMIF(BC[],MID($A172,1,1)&amp;"*",bc_2015),IF(RIGHT($A172,2)="00",SUMIF(BC[],MID($A172,1,2)&amp;"*",bc_2015),IF(RIGHT($A172,1)="0",SUMIF(BC[],MID($A172,1,3)&amp;"*",bc_2015),SUMIF(BC[],$A172,bc_2015))))</f>
        <v>105492604.18000002</v>
      </c>
      <c r="E172" s="72"/>
    </row>
    <row r="173" spans="1:5" x14ac:dyDescent="0.25">
      <c r="A173" s="59">
        <v>5510</v>
      </c>
      <c r="B173" s="13" t="s">
        <v>216</v>
      </c>
      <c r="C173" s="22">
        <f ca="1">IF(RIGHT($A173,3)="000",SUMIF(BC[],MID($A173,1,1)&amp;"*",bc_2016),IF(RIGHT($A173,2)="00",SUMIF(BC[],MID($A173,1,2)&amp;"*",bc_2016),IF(RIGHT($A173,1)="0",SUMIF(BC[],MID($A173,1,3)&amp;"*",bc_2016),SUMIF(BC[],$A173,bc_2016))))</f>
        <v>112180136.54999998</v>
      </c>
      <c r="D173" s="22">
        <f ca="1">IF(RIGHT($A173,3)="000",SUMIF(BC[],MID($A173,1,1)&amp;"*",bc_2015),IF(RIGHT($A173,2)="00",SUMIF(BC[],MID($A173,1,2)&amp;"*",bc_2015),IF(RIGHT($A173,1)="0",SUMIF(BC[],MID($A173,1,3)&amp;"*",bc_2015),SUMIF(BC[],$A173,bc_2015))))</f>
        <v>104421867.53000002</v>
      </c>
      <c r="E173" s="72"/>
    </row>
    <row r="174" spans="1:5" x14ac:dyDescent="0.25">
      <c r="A174" s="59">
        <v>5511</v>
      </c>
      <c r="B174" s="13" t="s">
        <v>475</v>
      </c>
      <c r="C174" s="22">
        <f ca="1">IF(RIGHT($A174,3)="000",SUMIF(BC[],MID($A174,1,1)&amp;"*",bc_2016),IF(RIGHT($A174,2)="00",SUMIF(BC[],MID($A174,1,2)&amp;"*",bc_2016),IF(RIGHT($A174,1)="0",SUMIF(BC[],MID($A174,1,3)&amp;"*",bc_2016),SUMIF(BC[],$A174,bc_2016))))</f>
        <v>0</v>
      </c>
      <c r="D174" s="22">
        <f ca="1">IF(RIGHT($A174,3)="000",SUMIF(BC[],MID($A174,1,1)&amp;"*",bc_2015),IF(RIGHT($A174,2)="00",SUMIF(BC[],MID($A174,1,2)&amp;"*",bc_2015),IF(RIGHT($A174,1)="0",SUMIF(BC[],MID($A174,1,3)&amp;"*",bc_2015),SUMIF(BC[],$A174,bc_2015))))</f>
        <v>0</v>
      </c>
      <c r="E174" s="72"/>
    </row>
    <row r="175" spans="1:5" x14ac:dyDescent="0.25">
      <c r="A175" s="59">
        <v>5512</v>
      </c>
      <c r="B175" s="13" t="s">
        <v>476</v>
      </c>
      <c r="C175" s="22">
        <f ca="1">IF(RIGHT($A175,3)="000",SUMIF(BC[],MID($A175,1,1)&amp;"*",bc_2016),IF(RIGHT($A175,2)="00",SUMIF(BC[],MID($A175,1,2)&amp;"*",bc_2016),IF(RIGHT($A175,1)="0",SUMIF(BC[],MID($A175,1,3)&amp;"*",bc_2016),SUMIF(BC[],$A175,bc_2016))))</f>
        <v>0</v>
      </c>
      <c r="D175" s="22">
        <f ca="1">IF(RIGHT($A175,3)="000",SUMIF(BC[],MID($A175,1,1)&amp;"*",bc_2015),IF(RIGHT($A175,2)="00",SUMIF(BC[],MID($A175,1,2)&amp;"*",bc_2015),IF(RIGHT($A175,1)="0",SUMIF(BC[],MID($A175,1,3)&amp;"*",bc_2015),SUMIF(BC[],$A175,bc_2015))))</f>
        <v>0</v>
      </c>
      <c r="E175" s="72"/>
    </row>
    <row r="176" spans="1:5" x14ac:dyDescent="0.25">
      <c r="A176" s="59">
        <v>5513</v>
      </c>
      <c r="B176" s="13" t="s">
        <v>477</v>
      </c>
      <c r="C176" s="22">
        <f ca="1">IF(RIGHT($A176,3)="000",SUMIF(BC[],MID($A176,1,1)&amp;"*",bc_2016),IF(RIGHT($A176,2)="00",SUMIF(BC[],MID($A176,1,2)&amp;"*",bc_2016),IF(RIGHT($A176,1)="0",SUMIF(BC[],MID($A176,1,3)&amp;"*",bc_2016),SUMIF(BC[],$A176,bc_2016))))</f>
        <v>54178731.130000003</v>
      </c>
      <c r="D176" s="22">
        <f ca="1">IF(RIGHT($A176,3)="000",SUMIF(BC[],MID($A176,1,1)&amp;"*",bc_2015),IF(RIGHT($A176,2)="00",SUMIF(BC[],MID($A176,1,2)&amp;"*",bc_2015),IF(RIGHT($A176,1)="0",SUMIF(BC[],MID($A176,1,3)&amp;"*",bc_2015),SUMIF(BC[],$A176,bc_2015))))</f>
        <v>53629878.859999999</v>
      </c>
      <c r="E176" s="72"/>
    </row>
    <row r="177" spans="1:5" x14ac:dyDescent="0.25">
      <c r="A177" s="59">
        <v>5514</v>
      </c>
      <c r="B177" s="13" t="s">
        <v>478</v>
      </c>
      <c r="C177" s="22">
        <f ca="1">IF(RIGHT($A177,3)="000",SUMIF(BC[],MID($A177,1,1)&amp;"*",bc_2016),IF(RIGHT($A177,2)="00",SUMIF(BC[],MID($A177,1,2)&amp;"*",bc_2016),IF(RIGHT($A177,1)="0",SUMIF(BC[],MID($A177,1,3)&amp;"*",bc_2016),SUMIF(BC[],$A177,bc_2016))))</f>
        <v>0</v>
      </c>
      <c r="D177" s="22">
        <f ca="1">IF(RIGHT($A177,3)="000",SUMIF(BC[],MID($A177,1,1)&amp;"*",bc_2015),IF(RIGHT($A177,2)="00",SUMIF(BC[],MID($A177,1,2)&amp;"*",bc_2015),IF(RIGHT($A177,1)="0",SUMIF(BC[],MID($A177,1,3)&amp;"*",bc_2015),SUMIF(BC[],$A177,bc_2015))))</f>
        <v>0</v>
      </c>
      <c r="E177" s="72"/>
    </row>
    <row r="178" spans="1:5" x14ac:dyDescent="0.25">
      <c r="A178" s="59">
        <v>5515</v>
      </c>
      <c r="B178" s="13" t="s">
        <v>479</v>
      </c>
      <c r="C178" s="22">
        <f ca="1">IF(RIGHT($A178,3)="000",SUMIF(BC[],MID($A178,1,1)&amp;"*",bc_2016),IF(RIGHT($A178,2)="00",SUMIF(BC[],MID($A178,1,2)&amp;"*",bc_2016),IF(RIGHT($A178,1)="0",SUMIF(BC[],MID($A178,1,3)&amp;"*",bc_2016),SUMIF(BC[],$A178,bc_2016))))</f>
        <v>56543659.920000002</v>
      </c>
      <c r="D178" s="22">
        <f ca="1">IF(RIGHT($A178,3)="000",SUMIF(BC[],MID($A178,1,1)&amp;"*",bc_2015),IF(RIGHT($A178,2)="00",SUMIF(BC[],MID($A178,1,2)&amp;"*",bc_2015),IF(RIGHT($A178,1)="0",SUMIF(BC[],MID($A178,1,3)&amp;"*",bc_2015),SUMIF(BC[],$A178,bc_2015))))</f>
        <v>49825313.740000002</v>
      </c>
      <c r="E178" s="72"/>
    </row>
    <row r="179" spans="1:5" x14ac:dyDescent="0.25">
      <c r="A179" s="59">
        <v>5516</v>
      </c>
      <c r="B179" s="13" t="s">
        <v>480</v>
      </c>
      <c r="C179" s="22">
        <f ca="1">IF(RIGHT($A179,3)="000",SUMIF(BC[],MID($A179,1,1)&amp;"*",bc_2016),IF(RIGHT($A179,2)="00",SUMIF(BC[],MID($A179,1,2)&amp;"*",bc_2016),IF(RIGHT($A179,1)="0",SUMIF(BC[],MID($A179,1,3)&amp;"*",bc_2016),SUMIF(BC[],$A179,bc_2016))))</f>
        <v>0</v>
      </c>
      <c r="D179" s="22">
        <f ca="1">IF(RIGHT($A179,3)="000",SUMIF(BC[],MID($A179,1,1)&amp;"*",bc_2015),IF(RIGHT($A179,2)="00",SUMIF(BC[],MID($A179,1,2)&amp;"*",bc_2015),IF(RIGHT($A179,1)="0",SUMIF(BC[],MID($A179,1,3)&amp;"*",bc_2015),SUMIF(BC[],$A179,bc_2015))))</f>
        <v>0</v>
      </c>
      <c r="E179" s="72"/>
    </row>
    <row r="180" spans="1:5" x14ac:dyDescent="0.25">
      <c r="A180" s="59">
        <v>5517</v>
      </c>
      <c r="B180" s="13" t="s">
        <v>481</v>
      </c>
      <c r="C180" s="22">
        <f ca="1">IF(RIGHT($A180,3)="000",SUMIF(BC[],MID($A180,1,1)&amp;"*",bc_2016),IF(RIGHT($A180,2)="00",SUMIF(BC[],MID($A180,1,2)&amp;"*",bc_2016),IF(RIGHT($A180,1)="0",SUMIF(BC[],MID($A180,1,3)&amp;"*",bc_2016),SUMIF(BC[],$A180,bc_2016))))</f>
        <v>1457745.5</v>
      </c>
      <c r="D180" s="22">
        <f ca="1">IF(RIGHT($A180,3)="000",SUMIF(BC[],MID($A180,1,1)&amp;"*",bc_2015),IF(RIGHT($A180,2)="00",SUMIF(BC[],MID($A180,1,2)&amp;"*",bc_2015),IF(RIGHT($A180,1)="0",SUMIF(BC[],MID($A180,1,3)&amp;"*",bc_2015),SUMIF(BC[],$A180,bc_2015))))</f>
        <v>966674.93</v>
      </c>
      <c r="E180" s="72"/>
    </row>
    <row r="181" spans="1:5" x14ac:dyDescent="0.25">
      <c r="A181" s="59">
        <v>5518</v>
      </c>
      <c r="B181" s="13" t="s">
        <v>482</v>
      </c>
      <c r="C181" s="22">
        <f ca="1">IF(RIGHT($A181,3)="000",SUMIF(BC[],MID($A181,1,1)&amp;"*",bc_2016),IF(RIGHT($A181,2)="00",SUMIF(BC[],MID($A181,1,2)&amp;"*",bc_2016),IF(RIGHT($A181,1)="0",SUMIF(BC[],MID($A181,1,3)&amp;"*",bc_2016),SUMIF(BC[],$A181,bc_2016))))</f>
        <v>0</v>
      </c>
      <c r="D181" s="22">
        <f ca="1">IF(RIGHT($A181,3)="000",SUMIF(BC[],MID($A181,1,1)&amp;"*",bc_2015),IF(RIGHT($A181,2)="00",SUMIF(BC[],MID($A181,1,2)&amp;"*",bc_2015),IF(RIGHT($A181,1)="0",SUMIF(BC[],MID($A181,1,3)&amp;"*",bc_2015),SUMIF(BC[],$A181,bc_2015))))</f>
        <v>0</v>
      </c>
      <c r="E181" s="72"/>
    </row>
    <row r="182" spans="1:5" x14ac:dyDescent="0.25">
      <c r="A182" s="59">
        <v>5520</v>
      </c>
      <c r="B182" s="13" t="s">
        <v>217</v>
      </c>
      <c r="C182" s="22">
        <f ca="1">IF(RIGHT($A182,3)="000",SUMIF(BC[],MID($A182,1,1)&amp;"*",bc_2016),IF(RIGHT($A182,2)="00",SUMIF(BC[],MID($A182,1,2)&amp;"*",bc_2016),IF(RIGHT($A182,1)="0",SUMIF(BC[],MID($A182,1,3)&amp;"*",bc_2016),SUMIF(BC[],$A182,bc_2016))))</f>
        <v>0</v>
      </c>
      <c r="D182" s="22">
        <f ca="1">IF(RIGHT($A182,3)="000",SUMIF(BC[],MID($A182,1,1)&amp;"*",bc_2015),IF(RIGHT($A182,2)="00",SUMIF(BC[],MID($A182,1,2)&amp;"*",bc_2015),IF(RIGHT($A182,1)="0",SUMIF(BC[],MID($A182,1,3)&amp;"*",bc_2015),SUMIF(BC[],$A182,bc_2015))))</f>
        <v>0</v>
      </c>
      <c r="E182" s="72"/>
    </row>
    <row r="183" spans="1:5" x14ac:dyDescent="0.25">
      <c r="A183" s="59">
        <v>5521</v>
      </c>
      <c r="B183" s="13" t="s">
        <v>483</v>
      </c>
      <c r="C183" s="22">
        <f ca="1">IF(RIGHT($A183,3)="000",SUMIF(BC[],MID($A183,1,1)&amp;"*",bc_2016),IF(RIGHT($A183,2)="00",SUMIF(BC[],MID($A183,1,2)&amp;"*",bc_2016),IF(RIGHT($A183,1)="0",SUMIF(BC[],MID($A183,1,3)&amp;"*",bc_2016),SUMIF(BC[],$A183,bc_2016))))</f>
        <v>0</v>
      </c>
      <c r="D183" s="22">
        <f ca="1">IF(RIGHT($A183,3)="000",SUMIF(BC[],MID($A183,1,1)&amp;"*",bc_2015),IF(RIGHT($A183,2)="00",SUMIF(BC[],MID($A183,1,2)&amp;"*",bc_2015),IF(RIGHT($A183,1)="0",SUMIF(BC[],MID($A183,1,3)&amp;"*",bc_2015),SUMIF(BC[],$A183,bc_2015))))</f>
        <v>0</v>
      </c>
      <c r="E183" s="72"/>
    </row>
    <row r="184" spans="1:5" x14ac:dyDescent="0.25">
      <c r="A184" s="59">
        <v>5522</v>
      </c>
      <c r="B184" s="13" t="s">
        <v>484</v>
      </c>
      <c r="C184" s="22">
        <f ca="1">IF(RIGHT($A184,3)="000",SUMIF(BC[],MID($A184,1,1)&amp;"*",bc_2016),IF(RIGHT($A184,2)="00",SUMIF(BC[],MID($A184,1,2)&amp;"*",bc_2016),IF(RIGHT($A184,1)="0",SUMIF(BC[],MID($A184,1,3)&amp;"*",bc_2016),SUMIF(BC[],$A184,bc_2016))))</f>
        <v>0</v>
      </c>
      <c r="D184" s="22">
        <f ca="1">IF(RIGHT($A184,3)="000",SUMIF(BC[],MID($A184,1,1)&amp;"*",bc_2015),IF(RIGHT($A184,2)="00",SUMIF(BC[],MID($A184,1,2)&amp;"*",bc_2015),IF(RIGHT($A184,1)="0",SUMIF(BC[],MID($A184,1,3)&amp;"*",bc_2015),SUMIF(BC[],$A184,bc_2015))))</f>
        <v>0</v>
      </c>
      <c r="E184" s="72"/>
    </row>
    <row r="185" spans="1:5" x14ac:dyDescent="0.25">
      <c r="A185" s="59">
        <v>5530</v>
      </c>
      <c r="B185" s="13" t="s">
        <v>218</v>
      </c>
      <c r="C185" s="22">
        <f ca="1">IF(RIGHT($A185,3)="000",SUMIF(BC[],MID($A185,1,1)&amp;"*",bc_2016),IF(RIGHT($A185,2)="00",SUMIF(BC[],MID($A185,1,2)&amp;"*",bc_2016),IF(RIGHT($A185,1)="0",SUMIF(BC[],MID($A185,1,3)&amp;"*",bc_2016),SUMIF(BC[],$A185,bc_2016))))</f>
        <v>0</v>
      </c>
      <c r="D185" s="22">
        <f ca="1">IF(RIGHT($A185,3)="000",SUMIF(BC[],MID($A185,1,1)&amp;"*",bc_2015),IF(RIGHT($A185,2)="00",SUMIF(BC[],MID($A185,1,2)&amp;"*",bc_2015),IF(RIGHT($A185,1)="0",SUMIF(BC[],MID($A185,1,3)&amp;"*",bc_2015),SUMIF(BC[],$A185,bc_2015))))</f>
        <v>0</v>
      </c>
      <c r="E185" s="72"/>
    </row>
    <row r="186" spans="1:5" x14ac:dyDescent="0.25">
      <c r="A186" s="59">
        <v>5531</v>
      </c>
      <c r="B186" s="13" t="s">
        <v>485</v>
      </c>
      <c r="C186" s="22">
        <f ca="1">IF(RIGHT($A186,3)="000",SUMIF(BC[],MID($A186,1,1)&amp;"*",bc_2016),IF(RIGHT($A186,2)="00",SUMIF(BC[],MID($A186,1,2)&amp;"*",bc_2016),IF(RIGHT($A186,1)="0",SUMIF(BC[],MID($A186,1,3)&amp;"*",bc_2016),SUMIF(BC[],$A186,bc_2016))))</f>
        <v>0</v>
      </c>
      <c r="D186" s="22">
        <f ca="1">IF(RIGHT($A186,3)="000",SUMIF(BC[],MID($A186,1,1)&amp;"*",bc_2015),IF(RIGHT($A186,2)="00",SUMIF(BC[],MID($A186,1,2)&amp;"*",bc_2015),IF(RIGHT($A186,1)="0",SUMIF(BC[],MID($A186,1,3)&amp;"*",bc_2015),SUMIF(BC[],$A186,bc_2015))))</f>
        <v>0</v>
      </c>
      <c r="E186" s="72"/>
    </row>
    <row r="187" spans="1:5" x14ac:dyDescent="0.25">
      <c r="A187" s="59">
        <v>5532</v>
      </c>
      <c r="B187" s="13" t="s">
        <v>486</v>
      </c>
      <c r="C187" s="22">
        <f ca="1">IF(RIGHT($A187,3)="000",SUMIF(BC[],MID($A187,1,1)&amp;"*",bc_2016),IF(RIGHT($A187,2)="00",SUMIF(BC[],MID($A187,1,2)&amp;"*",bc_2016),IF(RIGHT($A187,1)="0",SUMIF(BC[],MID($A187,1,3)&amp;"*",bc_2016),SUMIF(BC[],$A187,bc_2016))))</f>
        <v>0</v>
      </c>
      <c r="D187" s="22">
        <f ca="1">IF(RIGHT($A187,3)="000",SUMIF(BC[],MID($A187,1,1)&amp;"*",bc_2015),IF(RIGHT($A187,2)="00",SUMIF(BC[],MID($A187,1,2)&amp;"*",bc_2015),IF(RIGHT($A187,1)="0",SUMIF(BC[],MID($A187,1,3)&amp;"*",bc_2015),SUMIF(BC[],$A187,bc_2015))))</f>
        <v>0</v>
      </c>
      <c r="E187" s="72"/>
    </row>
    <row r="188" spans="1:5" x14ac:dyDescent="0.25">
      <c r="A188" s="59">
        <v>5533</v>
      </c>
      <c r="B188" s="13" t="s">
        <v>487</v>
      </c>
      <c r="C188" s="22">
        <f ca="1">IF(RIGHT($A188,3)="000",SUMIF(BC[],MID($A188,1,1)&amp;"*",bc_2016),IF(RIGHT($A188,2)="00",SUMIF(BC[],MID($A188,1,2)&amp;"*",bc_2016),IF(RIGHT($A188,1)="0",SUMIF(BC[],MID($A188,1,3)&amp;"*",bc_2016),SUMIF(BC[],$A188,bc_2016))))</f>
        <v>0</v>
      </c>
      <c r="D188" s="22">
        <f ca="1">IF(RIGHT($A188,3)="000",SUMIF(BC[],MID($A188,1,1)&amp;"*",bc_2015),IF(RIGHT($A188,2)="00",SUMIF(BC[],MID($A188,1,2)&amp;"*",bc_2015),IF(RIGHT($A188,1)="0",SUMIF(BC[],MID($A188,1,3)&amp;"*",bc_2015),SUMIF(BC[],$A188,bc_2015))))</f>
        <v>0</v>
      </c>
      <c r="E188" s="72"/>
    </row>
    <row r="189" spans="1:5" x14ac:dyDescent="0.25">
      <c r="A189" s="59">
        <v>5534</v>
      </c>
      <c r="B189" s="13" t="s">
        <v>488</v>
      </c>
      <c r="C189" s="22">
        <f ca="1">IF(RIGHT($A189,3)="000",SUMIF(BC[],MID($A189,1,1)&amp;"*",bc_2016),IF(RIGHT($A189,2)="00",SUMIF(BC[],MID($A189,1,2)&amp;"*",bc_2016),IF(RIGHT($A189,1)="0",SUMIF(BC[],MID($A189,1,3)&amp;"*",bc_2016),SUMIF(BC[],$A189,bc_2016))))</f>
        <v>0</v>
      </c>
      <c r="D189" s="22">
        <f ca="1">IF(RIGHT($A189,3)="000",SUMIF(BC[],MID($A189,1,1)&amp;"*",bc_2015),IF(RIGHT($A189,2)="00",SUMIF(BC[],MID($A189,1,2)&amp;"*",bc_2015),IF(RIGHT($A189,1)="0",SUMIF(BC[],MID($A189,1,3)&amp;"*",bc_2015),SUMIF(BC[],$A189,bc_2015))))</f>
        <v>0</v>
      </c>
      <c r="E189" s="72"/>
    </row>
    <row r="190" spans="1:5" x14ac:dyDescent="0.25">
      <c r="A190" s="59">
        <v>5535</v>
      </c>
      <c r="B190" s="13" t="s">
        <v>489</v>
      </c>
      <c r="C190" s="22">
        <f ca="1">IF(RIGHT($A190,3)="000",SUMIF(BC[],MID($A190,1,1)&amp;"*",bc_2016),IF(RIGHT($A190,2)="00",SUMIF(BC[],MID($A190,1,2)&amp;"*",bc_2016),IF(RIGHT($A190,1)="0",SUMIF(BC[],MID($A190,1,3)&amp;"*",bc_2016),SUMIF(BC[],$A190,bc_2016))))</f>
        <v>0</v>
      </c>
      <c r="D190" s="22">
        <f ca="1">IF(RIGHT($A190,3)="000",SUMIF(BC[],MID($A190,1,1)&amp;"*",bc_2015),IF(RIGHT($A190,2)="00",SUMIF(BC[],MID($A190,1,2)&amp;"*",bc_2015),IF(RIGHT($A190,1)="0",SUMIF(BC[],MID($A190,1,3)&amp;"*",bc_2015),SUMIF(BC[],$A190,bc_2015))))</f>
        <v>0</v>
      </c>
      <c r="E190" s="72"/>
    </row>
    <row r="191" spans="1:5" x14ac:dyDescent="0.25">
      <c r="A191" s="59">
        <v>5540</v>
      </c>
      <c r="B191" s="13" t="s">
        <v>219</v>
      </c>
      <c r="C191" s="22">
        <f ca="1">IF(RIGHT($A191,3)="000",SUMIF(BC[],MID($A191,1,1)&amp;"*",bc_2016),IF(RIGHT($A191,2)="00",SUMIF(BC[],MID($A191,1,2)&amp;"*",bc_2016),IF(RIGHT($A191,1)="0",SUMIF(BC[],MID($A191,1,3)&amp;"*",bc_2016),SUMIF(BC[],$A191,bc_2016))))</f>
        <v>0</v>
      </c>
      <c r="D191" s="22">
        <f ca="1">IF(RIGHT($A191,3)="000",SUMIF(BC[],MID($A191,1,1)&amp;"*",bc_2015),IF(RIGHT($A191,2)="00",SUMIF(BC[],MID($A191,1,2)&amp;"*",bc_2015),IF(RIGHT($A191,1)="0",SUMIF(BC[],MID($A191,1,3)&amp;"*",bc_2015),SUMIF(BC[],$A191,bc_2015))))</f>
        <v>0</v>
      </c>
      <c r="E191" s="72"/>
    </row>
    <row r="192" spans="1:5" x14ac:dyDescent="0.25">
      <c r="A192" s="59">
        <v>5541</v>
      </c>
      <c r="B192" s="13" t="s">
        <v>219</v>
      </c>
      <c r="C192" s="22">
        <f ca="1">IF(RIGHT($A192,3)="000",SUMIF(BC[],MID($A192,1,1)&amp;"*",bc_2016),IF(RIGHT($A192,2)="00",SUMIF(BC[],MID($A192,1,2)&amp;"*",bc_2016),IF(RIGHT($A192,1)="0",SUMIF(BC[],MID($A192,1,3)&amp;"*",bc_2016),SUMIF(BC[],$A192,bc_2016))))</f>
        <v>0</v>
      </c>
      <c r="D192" s="22">
        <f ca="1">IF(RIGHT($A192,3)="000",SUMIF(BC[],MID($A192,1,1)&amp;"*",bc_2015),IF(RIGHT($A192,2)="00",SUMIF(BC[],MID($A192,1,2)&amp;"*",bc_2015),IF(RIGHT($A192,1)="0",SUMIF(BC[],MID($A192,1,3)&amp;"*",bc_2015),SUMIF(BC[],$A192,bc_2015))))</f>
        <v>0</v>
      </c>
      <c r="E192" s="72"/>
    </row>
    <row r="193" spans="1:5" x14ac:dyDescent="0.25">
      <c r="A193" s="59">
        <v>5550</v>
      </c>
      <c r="B193" s="4" t="s">
        <v>220</v>
      </c>
      <c r="C193" s="22">
        <f ca="1">IF(RIGHT($A193,3)="000",SUMIF(BC[],MID($A193,1,1)&amp;"*",bc_2016),IF(RIGHT($A193,2)="00",SUMIF(BC[],MID($A193,1,2)&amp;"*",bc_2016),IF(RIGHT($A193,1)="0",SUMIF(BC[],MID($A193,1,3)&amp;"*",bc_2016),SUMIF(BC[],$A193,bc_2016))))</f>
        <v>0</v>
      </c>
      <c r="D193" s="22">
        <f ca="1">IF(RIGHT($A193,3)="000",SUMIF(BC[],MID($A193,1,1)&amp;"*",bc_2015),IF(RIGHT($A193,2)="00",SUMIF(BC[],MID($A193,1,2)&amp;"*",bc_2015),IF(RIGHT($A193,1)="0",SUMIF(BC[],MID($A193,1,3)&amp;"*",bc_2015),SUMIF(BC[],$A193,bc_2015))))</f>
        <v>0</v>
      </c>
      <c r="E193" s="72"/>
    </row>
    <row r="194" spans="1:5" x14ac:dyDescent="0.25">
      <c r="A194" s="59">
        <v>5551</v>
      </c>
      <c r="B194" s="4" t="s">
        <v>220</v>
      </c>
      <c r="C194" s="22">
        <f ca="1">IF(RIGHT($A194,3)="000",SUMIF(BC[],MID($A194,1,1)&amp;"*",bc_2016),IF(RIGHT($A194,2)="00",SUMIF(BC[],MID($A194,1,2)&amp;"*",bc_2016),IF(RIGHT($A194,1)="0",SUMIF(BC[],MID($A194,1,3)&amp;"*",bc_2016),SUMIF(BC[],$A194,bc_2016))))</f>
        <v>0</v>
      </c>
      <c r="D194" s="22">
        <f ca="1">IF(RIGHT($A194,3)="000",SUMIF(BC[],MID($A194,1,1)&amp;"*",bc_2015),IF(RIGHT($A194,2)="00",SUMIF(BC[],MID($A194,1,2)&amp;"*",bc_2015),IF(RIGHT($A194,1)="0",SUMIF(BC[],MID($A194,1,3)&amp;"*",bc_2015),SUMIF(BC[],$A194,bc_2015))))</f>
        <v>0</v>
      </c>
      <c r="E194" s="72"/>
    </row>
    <row r="195" spans="1:5" x14ac:dyDescent="0.25">
      <c r="A195" s="59">
        <v>5590</v>
      </c>
      <c r="B195" s="4" t="s">
        <v>221</v>
      </c>
      <c r="C195" s="22">
        <f ca="1">IF(RIGHT($A195,3)="000",SUMIF(BC[],MID($A195,1,1)&amp;"*",bc_2016),IF(RIGHT($A195,2)="00",SUMIF(BC[],MID($A195,1,2)&amp;"*",bc_2016),IF(RIGHT($A195,1)="0",SUMIF(BC[],MID($A195,1,3)&amp;"*",bc_2016),SUMIF(BC[],$A195,bc_2016))))</f>
        <v>338237.33</v>
      </c>
      <c r="D195" s="22">
        <f ca="1">IF(RIGHT($A195,3)="000",SUMIF(BC[],MID($A195,1,1)&amp;"*",bc_2015),IF(RIGHT($A195,2)="00",SUMIF(BC[],MID($A195,1,2)&amp;"*",bc_2015),IF(RIGHT($A195,1)="0",SUMIF(BC[],MID($A195,1,3)&amp;"*",bc_2015),SUMIF(BC[],$A195,bc_2015))))</f>
        <v>1070736.6499999999</v>
      </c>
      <c r="E195" s="72"/>
    </row>
    <row r="196" spans="1:5" x14ac:dyDescent="0.25">
      <c r="A196" s="59">
        <v>5591</v>
      </c>
      <c r="B196" s="4" t="s">
        <v>490</v>
      </c>
      <c r="C196" s="22">
        <f ca="1">IF(RIGHT($A196,3)="000",SUMIF(BC[],MID($A196,1,1)&amp;"*",bc_2016),IF(RIGHT($A196,2)="00",SUMIF(BC[],MID($A196,1,2)&amp;"*",bc_2016),IF(RIGHT($A196,1)="0",SUMIF(BC[],MID($A196,1,3)&amp;"*",bc_2016),SUMIF(BC[],$A196,bc_2016))))</f>
        <v>0</v>
      </c>
      <c r="D196" s="22">
        <f ca="1">IF(RIGHT($A196,3)="000",SUMIF(BC[],MID($A196,1,1)&amp;"*",bc_2015),IF(RIGHT($A196,2)="00",SUMIF(BC[],MID($A196,1,2)&amp;"*",bc_2015),IF(RIGHT($A196,1)="0",SUMIF(BC[],MID($A196,1,3)&amp;"*",bc_2015),SUMIF(BC[],$A196,bc_2015))))</f>
        <v>0</v>
      </c>
      <c r="E196" s="72"/>
    </row>
    <row r="197" spans="1:5" x14ac:dyDescent="0.25">
      <c r="A197" s="59">
        <v>5592</v>
      </c>
      <c r="B197" s="4" t="s">
        <v>491</v>
      </c>
      <c r="C197" s="22">
        <f ca="1">IF(RIGHT($A197,3)="000",SUMIF(BC[],MID($A197,1,1)&amp;"*",bc_2016),IF(RIGHT($A197,2)="00",SUMIF(BC[],MID($A197,1,2)&amp;"*",bc_2016),IF(RIGHT($A197,1)="0",SUMIF(BC[],MID($A197,1,3)&amp;"*",bc_2016),SUMIF(BC[],$A197,bc_2016))))</f>
        <v>0</v>
      </c>
      <c r="D197" s="22">
        <f ca="1">IF(RIGHT($A197,3)="000",SUMIF(BC[],MID($A197,1,1)&amp;"*",bc_2015),IF(RIGHT($A197,2)="00",SUMIF(BC[],MID($A197,1,2)&amp;"*",bc_2015),IF(RIGHT($A197,1)="0",SUMIF(BC[],MID($A197,1,3)&amp;"*",bc_2015),SUMIF(BC[],$A197,bc_2015))))</f>
        <v>0</v>
      </c>
      <c r="E197" s="72"/>
    </row>
    <row r="198" spans="1:5" x14ac:dyDescent="0.25">
      <c r="A198" s="59">
        <v>5593</v>
      </c>
      <c r="B198" s="4" t="s">
        <v>492</v>
      </c>
      <c r="C198" s="22">
        <f ca="1">IF(RIGHT($A198,3)="000",SUMIF(BC[],MID($A198,1,1)&amp;"*",bc_2016),IF(RIGHT($A198,2)="00",SUMIF(BC[],MID($A198,1,2)&amp;"*",bc_2016),IF(RIGHT($A198,1)="0",SUMIF(BC[],MID($A198,1,3)&amp;"*",bc_2016),SUMIF(BC[],$A198,bc_2016))))</f>
        <v>0</v>
      </c>
      <c r="D198" s="22">
        <f ca="1">IF(RIGHT($A198,3)="000",SUMIF(BC[],MID($A198,1,1)&amp;"*",bc_2015),IF(RIGHT($A198,2)="00",SUMIF(BC[],MID($A198,1,2)&amp;"*",bc_2015),IF(RIGHT($A198,1)="0",SUMIF(BC[],MID($A198,1,3)&amp;"*",bc_2015),SUMIF(BC[],$A198,bc_2015))))</f>
        <v>0</v>
      </c>
      <c r="E198" s="72"/>
    </row>
    <row r="199" spans="1:5" x14ac:dyDescent="0.25">
      <c r="A199" s="59">
        <v>5594</v>
      </c>
      <c r="B199" s="4" t="s">
        <v>493</v>
      </c>
      <c r="C199" s="22">
        <f ca="1">IF(RIGHT($A199,3)="000",SUMIF(BC[],MID($A199,1,1)&amp;"*",bc_2016),IF(RIGHT($A199,2)="00",SUMIF(BC[],MID($A199,1,2)&amp;"*",bc_2016),IF(RIGHT($A199,1)="0",SUMIF(BC[],MID($A199,1,3)&amp;"*",bc_2016),SUMIF(BC[],$A199,bc_2016))))</f>
        <v>36297.440000000002</v>
      </c>
      <c r="D199" s="22">
        <f ca="1">IF(RIGHT($A199,3)="000",SUMIF(BC[],MID($A199,1,1)&amp;"*",bc_2015),IF(RIGHT($A199,2)="00",SUMIF(BC[],MID($A199,1,2)&amp;"*",bc_2015),IF(RIGHT($A199,1)="0",SUMIF(BC[],MID($A199,1,3)&amp;"*",bc_2015),SUMIF(BC[],$A199,bc_2015))))</f>
        <v>196327.78</v>
      </c>
      <c r="E199" s="72"/>
    </row>
    <row r="200" spans="1:5" x14ac:dyDescent="0.25">
      <c r="A200" s="59">
        <v>5595</v>
      </c>
      <c r="B200" s="4" t="s">
        <v>494</v>
      </c>
      <c r="C200" s="22">
        <f ca="1">IF(RIGHT($A200,3)="000",SUMIF(BC[],MID($A200,1,1)&amp;"*",bc_2016),IF(RIGHT($A200,2)="00",SUMIF(BC[],MID($A200,1,2)&amp;"*",bc_2016),IF(RIGHT($A200,1)="0",SUMIF(BC[],MID($A200,1,3)&amp;"*",bc_2016),SUMIF(BC[],$A200,bc_2016))))</f>
        <v>0</v>
      </c>
      <c r="D200" s="22">
        <f ca="1">IF(RIGHT($A200,3)="000",SUMIF(BC[],MID($A200,1,1)&amp;"*",bc_2015),IF(RIGHT($A200,2)="00",SUMIF(BC[],MID($A200,1,2)&amp;"*",bc_2015),IF(RIGHT($A200,1)="0",SUMIF(BC[],MID($A200,1,3)&amp;"*",bc_2015),SUMIF(BC[],$A200,bc_2015))))</f>
        <v>0</v>
      </c>
      <c r="E200" s="72"/>
    </row>
    <row r="201" spans="1:5" x14ac:dyDescent="0.25">
      <c r="A201" s="59">
        <v>5596</v>
      </c>
      <c r="B201" s="4" t="s">
        <v>69</v>
      </c>
      <c r="C201" s="22">
        <f ca="1">IF(RIGHT($A201,3)="000",SUMIF(BC[],MID($A201,1,1)&amp;"*",bc_2016),IF(RIGHT($A201,2)="00",SUMIF(BC[],MID($A201,1,2)&amp;"*",bc_2016),IF(RIGHT($A201,1)="0",SUMIF(BC[],MID($A201,1,3)&amp;"*",bc_2016),SUMIF(BC[],$A201,bc_2016))))</f>
        <v>0</v>
      </c>
      <c r="D201" s="22">
        <f ca="1">IF(RIGHT($A201,3)="000",SUMIF(BC[],MID($A201,1,1)&amp;"*",bc_2015),IF(RIGHT($A201,2)="00",SUMIF(BC[],MID($A201,1,2)&amp;"*",bc_2015),IF(RIGHT($A201,1)="0",SUMIF(BC[],MID($A201,1,3)&amp;"*",bc_2015),SUMIF(BC[],$A201,bc_2015))))</f>
        <v>0</v>
      </c>
      <c r="E201" s="72"/>
    </row>
    <row r="202" spans="1:5" x14ac:dyDescent="0.25">
      <c r="A202" s="59">
        <v>5597</v>
      </c>
      <c r="B202" s="4" t="s">
        <v>495</v>
      </c>
      <c r="C202" s="22">
        <f ca="1">IF(RIGHT($A202,3)="000",SUMIF(BC[],MID($A202,1,1)&amp;"*",bc_2016),IF(RIGHT($A202,2)="00",SUMIF(BC[],MID($A202,1,2)&amp;"*",bc_2016),IF(RIGHT($A202,1)="0",SUMIF(BC[],MID($A202,1,3)&amp;"*",bc_2016),SUMIF(BC[],$A202,bc_2016))))</f>
        <v>0</v>
      </c>
      <c r="D202" s="22">
        <f ca="1">IF(RIGHT($A202,3)="000",SUMIF(BC[],MID($A202,1,1)&amp;"*",bc_2015),IF(RIGHT($A202,2)="00",SUMIF(BC[],MID($A202,1,2)&amp;"*",bc_2015),IF(RIGHT($A202,1)="0",SUMIF(BC[],MID($A202,1,3)&amp;"*",bc_2015),SUMIF(BC[],$A202,bc_2015))))</f>
        <v>0</v>
      </c>
      <c r="E202" s="72"/>
    </row>
    <row r="203" spans="1:5" x14ac:dyDescent="0.25">
      <c r="A203" s="59">
        <v>5599</v>
      </c>
      <c r="B203" s="4" t="s">
        <v>496</v>
      </c>
      <c r="C203" s="22">
        <f ca="1">IF(RIGHT($A203,3)="000",SUMIF(BC[],MID($A203,1,1)&amp;"*",bc_2016),IF(RIGHT($A203,2)="00",SUMIF(BC[],MID($A203,1,2)&amp;"*",bc_2016),IF(RIGHT($A203,1)="0",SUMIF(BC[],MID($A203,1,3)&amp;"*",bc_2016),SUMIF(BC[],$A203,bc_2016))))</f>
        <v>301939.89</v>
      </c>
      <c r="D203" s="22">
        <f ca="1">IF(RIGHT($A203,3)="000",SUMIF(BC[],MID($A203,1,1)&amp;"*",bc_2015),IF(RIGHT($A203,2)="00",SUMIF(BC[],MID($A203,1,2)&amp;"*",bc_2015),IF(RIGHT($A203,1)="0",SUMIF(BC[],MID($A203,1,3)&amp;"*",bc_2015),SUMIF(BC[],$A203,bc_2015))))</f>
        <v>874408.87</v>
      </c>
      <c r="E203" s="72"/>
    </row>
    <row r="204" spans="1:5" x14ac:dyDescent="0.25">
      <c r="A204" s="56">
        <v>5600</v>
      </c>
      <c r="B204" s="3" t="s">
        <v>222</v>
      </c>
      <c r="C204" s="22">
        <f ca="1">IF(RIGHT($A204,3)="000",SUMIF(BC[],MID($A204,1,1)&amp;"*",bc_2016),IF(RIGHT($A204,2)="00",SUMIF(BC[],MID($A204,1,2)&amp;"*",bc_2016),IF(RIGHT($A204,1)="0",SUMIF(BC[],MID($A204,1,3)&amp;"*",bc_2016),SUMIF(BC[],$A204,bc_2016))))</f>
        <v>0</v>
      </c>
      <c r="D204" s="22">
        <f ca="1">IF(RIGHT($A204,3)="000",SUMIF(BC[],MID($A204,1,1)&amp;"*",bc_2015),IF(RIGHT($A204,2)="00",SUMIF(BC[],MID($A204,1,2)&amp;"*",bc_2015),IF(RIGHT($A204,1)="0",SUMIF(BC[],MID($A204,1,3)&amp;"*",bc_2015),SUMIF(BC[],$A204,bc_2015))))</f>
        <v>0</v>
      </c>
      <c r="E204" s="72"/>
    </row>
    <row r="205" spans="1:5" x14ac:dyDescent="0.25">
      <c r="A205" s="59">
        <v>5610</v>
      </c>
      <c r="B205" s="4" t="s">
        <v>223</v>
      </c>
      <c r="C205" s="22">
        <f ca="1">IF(RIGHT($A205,3)="000",SUMIF(BC[],MID($A205,1,1)&amp;"*",bc_2016),IF(RIGHT($A205,2)="00",SUMIF(BC[],MID($A205,1,2)&amp;"*",bc_2016),IF(RIGHT($A205,1)="0",SUMIF(BC[],MID($A205,1,3)&amp;"*",bc_2016),SUMIF(BC[],$A205,bc_2016))))</f>
        <v>0</v>
      </c>
      <c r="D205" s="22">
        <f ca="1">IF(RIGHT($A205,3)="000",SUMIF(BC[],MID($A205,1,1)&amp;"*",bc_2015),IF(RIGHT($A205,2)="00",SUMIF(BC[],MID($A205,1,2)&amp;"*",bc_2015),IF(RIGHT($A205,1)="0",SUMIF(BC[],MID($A205,1,3)&amp;"*",bc_2015),SUMIF(BC[],$A205,bc_2015))))</f>
        <v>0</v>
      </c>
      <c r="E205" s="72"/>
    </row>
    <row r="206" spans="1:5" x14ac:dyDescent="0.25">
      <c r="A206" s="59">
        <v>5611</v>
      </c>
      <c r="B206" s="4" t="s">
        <v>497</v>
      </c>
      <c r="C206" s="22">
        <f ca="1">IF(RIGHT($A206,3)="000",SUMIF(BC[],MID($A206,1,1)&amp;"*",bc_2016),IF(RIGHT($A206,2)="00",SUMIF(BC[],MID($A206,1,2)&amp;"*",bc_2016),IF(RIGHT($A206,1)="0",SUMIF(BC[],MID($A206,1,3)&amp;"*",bc_2016),SUMIF(BC[],$A206,bc_2016))))</f>
        <v>0</v>
      </c>
      <c r="D206" s="22">
        <f ca="1">IF(RIGHT($A206,3)="000",SUMIF(BC[],MID($A206,1,1)&amp;"*",bc_2015),IF(RIGHT($A206,2)="00",SUMIF(BC[],MID($A206,1,2)&amp;"*",bc_2015),IF(RIGHT($A206,1)="0",SUMIF(BC[],MID($A206,1,3)&amp;"*",bc_2015),SUMIF(BC[],$A206,bc_2015))))</f>
        <v>0</v>
      </c>
      <c r="E206" s="72"/>
    </row>
    <row r="207" spans="1:5" s="69" customFormat="1" x14ac:dyDescent="0.25">
      <c r="A207" s="73">
        <v>3210</v>
      </c>
      <c r="B207" s="16" t="s">
        <v>224</v>
      </c>
      <c r="C207" s="23">
        <f ca="1">+C3-C85</f>
        <v>-142256101.07999945</v>
      </c>
      <c r="D207" s="23">
        <f ca="1">+D3-D85</f>
        <v>-14249989.339999676</v>
      </c>
      <c r="E207" s="74"/>
    </row>
  </sheetData>
  <sheetProtection autoFilter="0"/>
  <mergeCells count="1">
    <mergeCell ref="A1:E1"/>
  </mergeCells>
  <dataValidations count="6">
    <dataValidation allowBlank="1" showInputMessage="1" showErrorMessage="1" prompt="Muestra el saldo de las cuentas acumulado al 31 de diciembre del ejercicio 2015." sqref="D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D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D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D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D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D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D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D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D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D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D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D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D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D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D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D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dataValidation allowBlank="1" showInputMessage="1" showErrorMessage="1" prompt="Muestra el saldo de las cuentas acumulado al 31 de diciembre del ejercicio 2014." sqref="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ataValidation allowBlank="1" showInputMessage="1" showErrorMessage="1" prompt="Muestra el saldo de las cuentas acumulado al periodo que se presenta." sqref="C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C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C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C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C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C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C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C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C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C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C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C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C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C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C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 allowBlank="1" showInputMessage="1" showErrorMessage="1" prompt="Dato alfanumérico con el que se vincula este estado financiero con el documento denominado &quot;Notas a los Estados Financieros&quot;."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dataValidation allowBlank="1" showInputMessage="1" showErrorMessage="1" prompt="Corresponde al nombre o descripción de la cuenta de acuerdo al Plan de Cuentas emitido por el CONAC."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B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B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B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B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B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B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B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B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B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B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B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B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B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B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 allowBlank="1" showInputMessage="1" showErrorMessage="1" prompt="Corresponde al número de cuenta al 4° nivel del Plan de Cuentas emitido por el CONAC (DOF 23/12/2015)." sqref="A2 IV2 SR2 ACN2 AMJ2 AWF2 BGB2 BPX2 BZT2 CJP2 CTL2 DDH2 DND2 DWZ2 EGV2 EQR2 FAN2 FKJ2 FUF2 GEB2 GNX2 GXT2 HHP2 HRL2 IBH2 ILD2 IUZ2 JEV2 JOR2 JYN2 KIJ2 KSF2 LCB2 LLX2 LVT2 MFP2 MPL2 MZH2 NJD2 NSZ2 OCV2 OMR2 OWN2 PGJ2 PQF2 QAB2 QJX2 QTT2 RDP2 RNL2 RXH2 SHD2 SQZ2 TAV2 TKR2 TUN2 UEJ2 UOF2 UYB2 VHX2 VRT2 WBP2 WLL2 WVH2 A65538 IV65538 SR65538 ACN65538 AMJ65538 AWF65538 BGB65538 BPX65538 BZT65538 CJP65538 CTL65538 DDH65538 DND65538 DWZ65538 EGV65538 EQR65538 FAN65538 FKJ65538 FUF65538 GEB65538 GNX65538 GXT65538 HHP65538 HRL65538 IBH65538 ILD65538 IUZ65538 JEV65538 JOR65538 JYN65538 KIJ65538 KSF65538 LCB65538 LLX65538 LVT65538 MFP65538 MPL65538 MZH65538 NJD65538 NSZ65538 OCV65538 OMR65538 OWN65538 PGJ65538 PQF65538 QAB65538 QJX65538 QTT65538 RDP65538 RNL65538 RXH65538 SHD65538 SQZ65538 TAV65538 TKR65538 TUN65538 UEJ65538 UOF65538 UYB65538 VHX65538 VRT65538 WBP65538 WLL65538 WVH65538 A131074 IV131074 SR131074 ACN131074 AMJ131074 AWF131074 BGB131074 BPX131074 BZT131074 CJP131074 CTL131074 DDH131074 DND131074 DWZ131074 EGV131074 EQR131074 FAN131074 FKJ131074 FUF131074 GEB131074 GNX131074 GXT131074 HHP131074 HRL131074 IBH131074 ILD131074 IUZ131074 JEV131074 JOR131074 JYN131074 KIJ131074 KSF131074 LCB131074 LLX131074 LVT131074 MFP131074 MPL131074 MZH131074 NJD131074 NSZ131074 OCV131074 OMR131074 OWN131074 PGJ131074 PQF131074 QAB131074 QJX131074 QTT131074 RDP131074 RNL131074 RXH131074 SHD131074 SQZ131074 TAV131074 TKR131074 TUN131074 UEJ131074 UOF131074 UYB131074 VHX131074 VRT131074 WBP131074 WLL131074 WVH131074 A196610 IV196610 SR196610 ACN196610 AMJ196610 AWF196610 BGB196610 BPX196610 BZT196610 CJP196610 CTL196610 DDH196610 DND196610 DWZ196610 EGV196610 EQR196610 FAN196610 FKJ196610 FUF196610 GEB196610 GNX196610 GXT196610 HHP196610 HRL196610 IBH196610 ILD196610 IUZ196610 JEV196610 JOR196610 JYN196610 KIJ196610 KSF196610 LCB196610 LLX196610 LVT196610 MFP196610 MPL196610 MZH196610 NJD196610 NSZ196610 OCV196610 OMR196610 OWN196610 PGJ196610 PQF196610 QAB196610 QJX196610 QTT196610 RDP196610 RNL196610 RXH196610 SHD196610 SQZ196610 TAV196610 TKR196610 TUN196610 UEJ196610 UOF196610 UYB196610 VHX196610 VRT196610 WBP196610 WLL196610 WVH196610 A262146 IV262146 SR262146 ACN262146 AMJ262146 AWF262146 BGB262146 BPX262146 BZT262146 CJP262146 CTL262146 DDH262146 DND262146 DWZ262146 EGV262146 EQR262146 FAN262146 FKJ262146 FUF262146 GEB262146 GNX262146 GXT262146 HHP262146 HRL262146 IBH262146 ILD262146 IUZ262146 JEV262146 JOR262146 JYN262146 KIJ262146 KSF262146 LCB262146 LLX262146 LVT262146 MFP262146 MPL262146 MZH262146 NJD262146 NSZ262146 OCV262146 OMR262146 OWN262146 PGJ262146 PQF262146 QAB262146 QJX262146 QTT262146 RDP262146 RNL262146 RXH262146 SHD262146 SQZ262146 TAV262146 TKR262146 TUN262146 UEJ262146 UOF262146 UYB262146 VHX262146 VRT262146 WBP262146 WLL262146 WVH262146 A327682 IV327682 SR327682 ACN327682 AMJ327682 AWF327682 BGB327682 BPX327682 BZT327682 CJP327682 CTL327682 DDH327682 DND327682 DWZ327682 EGV327682 EQR327682 FAN327682 FKJ327682 FUF327682 GEB327682 GNX327682 GXT327682 HHP327682 HRL327682 IBH327682 ILD327682 IUZ327682 JEV327682 JOR327682 JYN327682 KIJ327682 KSF327682 LCB327682 LLX327682 LVT327682 MFP327682 MPL327682 MZH327682 NJD327682 NSZ327682 OCV327682 OMR327682 OWN327682 PGJ327682 PQF327682 QAB327682 QJX327682 QTT327682 RDP327682 RNL327682 RXH327682 SHD327682 SQZ327682 TAV327682 TKR327682 TUN327682 UEJ327682 UOF327682 UYB327682 VHX327682 VRT327682 WBP327682 WLL327682 WVH327682 A393218 IV393218 SR393218 ACN393218 AMJ393218 AWF393218 BGB393218 BPX393218 BZT393218 CJP393218 CTL393218 DDH393218 DND393218 DWZ393218 EGV393218 EQR393218 FAN393218 FKJ393218 FUF393218 GEB393218 GNX393218 GXT393218 HHP393218 HRL393218 IBH393218 ILD393218 IUZ393218 JEV393218 JOR393218 JYN393218 KIJ393218 KSF393218 LCB393218 LLX393218 LVT393218 MFP393218 MPL393218 MZH393218 NJD393218 NSZ393218 OCV393218 OMR393218 OWN393218 PGJ393218 PQF393218 QAB393218 QJX393218 QTT393218 RDP393218 RNL393218 RXH393218 SHD393218 SQZ393218 TAV393218 TKR393218 TUN393218 UEJ393218 UOF393218 UYB393218 VHX393218 VRT393218 WBP393218 WLL393218 WVH393218 A458754 IV458754 SR458754 ACN458754 AMJ458754 AWF458754 BGB458754 BPX458754 BZT458754 CJP458754 CTL458754 DDH458754 DND458754 DWZ458754 EGV458754 EQR458754 FAN458754 FKJ458754 FUF458754 GEB458754 GNX458754 GXT458754 HHP458754 HRL458754 IBH458754 ILD458754 IUZ458754 JEV458754 JOR458754 JYN458754 KIJ458754 KSF458754 LCB458754 LLX458754 LVT458754 MFP458754 MPL458754 MZH458754 NJD458754 NSZ458754 OCV458754 OMR458754 OWN458754 PGJ458754 PQF458754 QAB458754 QJX458754 QTT458754 RDP458754 RNL458754 RXH458754 SHD458754 SQZ458754 TAV458754 TKR458754 TUN458754 UEJ458754 UOF458754 UYB458754 VHX458754 VRT458754 WBP458754 WLL458754 WVH458754 A524290 IV524290 SR524290 ACN524290 AMJ524290 AWF524290 BGB524290 BPX524290 BZT524290 CJP524290 CTL524290 DDH524290 DND524290 DWZ524290 EGV524290 EQR524290 FAN524290 FKJ524290 FUF524290 GEB524290 GNX524290 GXT524290 HHP524290 HRL524290 IBH524290 ILD524290 IUZ524290 JEV524290 JOR524290 JYN524290 KIJ524290 KSF524290 LCB524290 LLX524290 LVT524290 MFP524290 MPL524290 MZH524290 NJD524290 NSZ524290 OCV524290 OMR524290 OWN524290 PGJ524290 PQF524290 QAB524290 QJX524290 QTT524290 RDP524290 RNL524290 RXH524290 SHD524290 SQZ524290 TAV524290 TKR524290 TUN524290 UEJ524290 UOF524290 UYB524290 VHX524290 VRT524290 WBP524290 WLL524290 WVH524290 A589826 IV589826 SR589826 ACN589826 AMJ589826 AWF589826 BGB589826 BPX589826 BZT589826 CJP589826 CTL589826 DDH589826 DND589826 DWZ589826 EGV589826 EQR589826 FAN589826 FKJ589826 FUF589826 GEB589826 GNX589826 GXT589826 HHP589826 HRL589826 IBH589826 ILD589826 IUZ589826 JEV589826 JOR589826 JYN589826 KIJ589826 KSF589826 LCB589826 LLX589826 LVT589826 MFP589826 MPL589826 MZH589826 NJD589826 NSZ589826 OCV589826 OMR589826 OWN589826 PGJ589826 PQF589826 QAB589826 QJX589826 QTT589826 RDP589826 RNL589826 RXH589826 SHD589826 SQZ589826 TAV589826 TKR589826 TUN589826 UEJ589826 UOF589826 UYB589826 VHX589826 VRT589826 WBP589826 WLL589826 WVH589826 A655362 IV655362 SR655362 ACN655362 AMJ655362 AWF655362 BGB655362 BPX655362 BZT655362 CJP655362 CTL655362 DDH655362 DND655362 DWZ655362 EGV655362 EQR655362 FAN655362 FKJ655362 FUF655362 GEB655362 GNX655362 GXT655362 HHP655362 HRL655362 IBH655362 ILD655362 IUZ655362 JEV655362 JOR655362 JYN655362 KIJ655362 KSF655362 LCB655362 LLX655362 LVT655362 MFP655362 MPL655362 MZH655362 NJD655362 NSZ655362 OCV655362 OMR655362 OWN655362 PGJ655362 PQF655362 QAB655362 QJX655362 QTT655362 RDP655362 RNL655362 RXH655362 SHD655362 SQZ655362 TAV655362 TKR655362 TUN655362 UEJ655362 UOF655362 UYB655362 VHX655362 VRT655362 WBP655362 WLL655362 WVH655362 A720898 IV720898 SR720898 ACN720898 AMJ720898 AWF720898 BGB720898 BPX720898 BZT720898 CJP720898 CTL720898 DDH720898 DND720898 DWZ720898 EGV720898 EQR720898 FAN720898 FKJ720898 FUF720898 GEB720898 GNX720898 GXT720898 HHP720898 HRL720898 IBH720898 ILD720898 IUZ720898 JEV720898 JOR720898 JYN720898 KIJ720898 KSF720898 LCB720898 LLX720898 LVT720898 MFP720898 MPL720898 MZH720898 NJD720898 NSZ720898 OCV720898 OMR720898 OWN720898 PGJ720898 PQF720898 QAB720898 QJX720898 QTT720898 RDP720898 RNL720898 RXH720898 SHD720898 SQZ720898 TAV720898 TKR720898 TUN720898 UEJ720898 UOF720898 UYB720898 VHX720898 VRT720898 WBP720898 WLL720898 WVH720898 A786434 IV786434 SR786434 ACN786434 AMJ786434 AWF786434 BGB786434 BPX786434 BZT786434 CJP786434 CTL786434 DDH786434 DND786434 DWZ786434 EGV786434 EQR786434 FAN786434 FKJ786434 FUF786434 GEB786434 GNX786434 GXT786434 HHP786434 HRL786434 IBH786434 ILD786434 IUZ786434 JEV786434 JOR786434 JYN786434 KIJ786434 KSF786434 LCB786434 LLX786434 LVT786434 MFP786434 MPL786434 MZH786434 NJD786434 NSZ786434 OCV786434 OMR786434 OWN786434 PGJ786434 PQF786434 QAB786434 QJX786434 QTT786434 RDP786434 RNL786434 RXH786434 SHD786434 SQZ786434 TAV786434 TKR786434 TUN786434 UEJ786434 UOF786434 UYB786434 VHX786434 VRT786434 WBP786434 WLL786434 WVH786434 A851970 IV851970 SR851970 ACN851970 AMJ851970 AWF851970 BGB851970 BPX851970 BZT851970 CJP851970 CTL851970 DDH851970 DND851970 DWZ851970 EGV851970 EQR851970 FAN851970 FKJ851970 FUF851970 GEB851970 GNX851970 GXT851970 HHP851970 HRL851970 IBH851970 ILD851970 IUZ851970 JEV851970 JOR851970 JYN851970 KIJ851970 KSF851970 LCB851970 LLX851970 LVT851970 MFP851970 MPL851970 MZH851970 NJD851970 NSZ851970 OCV851970 OMR851970 OWN851970 PGJ851970 PQF851970 QAB851970 QJX851970 QTT851970 RDP851970 RNL851970 RXH851970 SHD851970 SQZ851970 TAV851970 TKR851970 TUN851970 UEJ851970 UOF851970 UYB851970 VHX851970 VRT851970 WBP851970 WLL851970 WVH851970 A917506 IV917506 SR917506 ACN917506 AMJ917506 AWF917506 BGB917506 BPX917506 BZT917506 CJP917506 CTL917506 DDH917506 DND917506 DWZ917506 EGV917506 EQR917506 FAN917506 FKJ917506 FUF917506 GEB917506 GNX917506 GXT917506 HHP917506 HRL917506 IBH917506 ILD917506 IUZ917506 JEV917506 JOR917506 JYN917506 KIJ917506 KSF917506 LCB917506 LLX917506 LVT917506 MFP917506 MPL917506 MZH917506 NJD917506 NSZ917506 OCV917506 OMR917506 OWN917506 PGJ917506 PQF917506 QAB917506 QJX917506 QTT917506 RDP917506 RNL917506 RXH917506 SHD917506 SQZ917506 TAV917506 TKR917506 TUN917506 UEJ917506 UOF917506 UYB917506 VHX917506 VRT917506 WBP917506 WLL917506 WVH917506 A983042 IV983042 SR983042 ACN983042 AMJ983042 AWF983042 BGB983042 BPX983042 BZT983042 CJP983042 CTL983042 DDH983042 DND983042 DWZ983042 EGV983042 EQR983042 FAN983042 FKJ983042 FUF983042 GEB983042 GNX983042 GXT983042 HHP983042 HRL983042 IBH983042 ILD983042 IUZ983042 JEV983042 JOR983042 JYN983042 KIJ983042 KSF983042 LCB983042 LLX983042 LVT983042 MFP983042 MPL983042 MZH983042 NJD983042 NSZ983042 OCV983042 OMR983042 OWN983042 PGJ983042 PQF983042 QAB983042 QJX983042 QTT983042 RDP983042 RNL983042 RXH983042 SHD983042 SQZ983042 TAV983042 TKR983042 TUN983042 UEJ983042 UOF983042 UYB983042 VHX983042 VRT983042 WBP983042 WLL983042 WVH983042"/>
  </dataValidations>
  <printOptions horizontalCentered="1"/>
  <pageMargins left="1.1023622047244095" right="0.70866141732283472" top="0.15748031496062992" bottom="0.35433070866141736" header="0.31496062992125984" footer="0.31496062992125984"/>
  <pageSetup scale="65" fitToHeight="0" orientation="portrait" r:id="rId1"/>
  <ignoredErrors>
    <ignoredError sqref="C3:D206 C207:D207"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zoomScaleNormal="100" workbookViewId="0">
      <pane ySplit="2" topLeftCell="A3" activePane="bottomLeft" state="frozen"/>
      <selection pane="bottomLeft" activeCell="D17" sqref="D17"/>
    </sheetView>
  </sheetViews>
  <sheetFormatPr baseColWidth="10" defaultColWidth="9.28515625" defaultRowHeight="11.25" x14ac:dyDescent="0.25"/>
  <cols>
    <col min="1" max="1" width="8.7109375" style="67" customWidth="1"/>
    <col min="2" max="2" width="58.140625" style="67" customWidth="1"/>
    <col min="3" max="3" width="18.5703125" style="79" customWidth="1"/>
    <col min="4" max="4" width="18.7109375" style="79" customWidth="1"/>
    <col min="5" max="6" width="17.28515625" style="79" customWidth="1"/>
    <col min="7" max="7" width="14.28515625" style="79" customWidth="1"/>
    <col min="8" max="256" width="9.28515625" style="67"/>
    <col min="257" max="257" width="8.7109375" style="67" customWidth="1"/>
    <col min="258" max="258" width="52.85546875" style="67" customWidth="1"/>
    <col min="259" max="259" width="18.5703125" style="67" customWidth="1"/>
    <col min="260" max="260" width="18.7109375" style="67" customWidth="1"/>
    <col min="261" max="262" width="17.28515625" style="67" customWidth="1"/>
    <col min="263" max="263" width="14.28515625" style="67" customWidth="1"/>
    <col min="264" max="512" width="9.28515625" style="67"/>
    <col min="513" max="513" width="8.7109375" style="67" customWidth="1"/>
    <col min="514" max="514" width="52.85546875" style="67" customWidth="1"/>
    <col min="515" max="515" width="18.5703125" style="67" customWidth="1"/>
    <col min="516" max="516" width="18.7109375" style="67" customWidth="1"/>
    <col min="517" max="518" width="17.28515625" style="67" customWidth="1"/>
    <col min="519" max="519" width="14.28515625" style="67" customWidth="1"/>
    <col min="520" max="768" width="9.28515625" style="67"/>
    <col min="769" max="769" width="8.7109375" style="67" customWidth="1"/>
    <col min="770" max="770" width="52.85546875" style="67" customWidth="1"/>
    <col min="771" max="771" width="18.5703125" style="67" customWidth="1"/>
    <col min="772" max="772" width="18.7109375" style="67" customWidth="1"/>
    <col min="773" max="774" width="17.28515625" style="67" customWidth="1"/>
    <col min="775" max="775" width="14.28515625" style="67" customWidth="1"/>
    <col min="776" max="1024" width="9.28515625" style="67"/>
    <col min="1025" max="1025" width="8.7109375" style="67" customWidth="1"/>
    <col min="1026" max="1026" width="52.85546875" style="67" customWidth="1"/>
    <col min="1027" max="1027" width="18.5703125" style="67" customWidth="1"/>
    <col min="1028" max="1028" width="18.7109375" style="67" customWidth="1"/>
    <col min="1029" max="1030" width="17.28515625" style="67" customWidth="1"/>
    <col min="1031" max="1031" width="14.28515625" style="67" customWidth="1"/>
    <col min="1032" max="1280" width="9.28515625" style="67"/>
    <col min="1281" max="1281" width="8.7109375" style="67" customWidth="1"/>
    <col min="1282" max="1282" width="52.85546875" style="67" customWidth="1"/>
    <col min="1283" max="1283" width="18.5703125" style="67" customWidth="1"/>
    <col min="1284" max="1284" width="18.7109375" style="67" customWidth="1"/>
    <col min="1285" max="1286" width="17.28515625" style="67" customWidth="1"/>
    <col min="1287" max="1287" width="14.28515625" style="67" customWidth="1"/>
    <col min="1288" max="1536" width="9.28515625" style="67"/>
    <col min="1537" max="1537" width="8.7109375" style="67" customWidth="1"/>
    <col min="1538" max="1538" width="52.85546875" style="67" customWidth="1"/>
    <col min="1539" max="1539" width="18.5703125" style="67" customWidth="1"/>
    <col min="1540" max="1540" width="18.7109375" style="67" customWidth="1"/>
    <col min="1541" max="1542" width="17.28515625" style="67" customWidth="1"/>
    <col min="1543" max="1543" width="14.28515625" style="67" customWidth="1"/>
    <col min="1544" max="1792" width="9.28515625" style="67"/>
    <col min="1793" max="1793" width="8.7109375" style="67" customWidth="1"/>
    <col min="1794" max="1794" width="52.85546875" style="67" customWidth="1"/>
    <col min="1795" max="1795" width="18.5703125" style="67" customWidth="1"/>
    <col min="1796" max="1796" width="18.7109375" style="67" customWidth="1"/>
    <col min="1797" max="1798" width="17.28515625" style="67" customWidth="1"/>
    <col min="1799" max="1799" width="14.28515625" style="67" customWidth="1"/>
    <col min="1800" max="2048" width="9.28515625" style="67"/>
    <col min="2049" max="2049" width="8.7109375" style="67" customWidth="1"/>
    <col min="2050" max="2050" width="52.85546875" style="67" customWidth="1"/>
    <col min="2051" max="2051" width="18.5703125" style="67" customWidth="1"/>
    <col min="2052" max="2052" width="18.7109375" style="67" customWidth="1"/>
    <col min="2053" max="2054" width="17.28515625" style="67" customWidth="1"/>
    <col min="2055" max="2055" width="14.28515625" style="67" customWidth="1"/>
    <col min="2056" max="2304" width="9.28515625" style="67"/>
    <col min="2305" max="2305" width="8.7109375" style="67" customWidth="1"/>
    <col min="2306" max="2306" width="52.85546875" style="67" customWidth="1"/>
    <col min="2307" max="2307" width="18.5703125" style="67" customWidth="1"/>
    <col min="2308" max="2308" width="18.7109375" style="67" customWidth="1"/>
    <col min="2309" max="2310" width="17.28515625" style="67" customWidth="1"/>
    <col min="2311" max="2311" width="14.28515625" style="67" customWidth="1"/>
    <col min="2312" max="2560" width="9.28515625" style="67"/>
    <col min="2561" max="2561" width="8.7109375" style="67" customWidth="1"/>
    <col min="2562" max="2562" width="52.85546875" style="67" customWidth="1"/>
    <col min="2563" max="2563" width="18.5703125" style="67" customWidth="1"/>
    <col min="2564" max="2564" width="18.7109375" style="67" customWidth="1"/>
    <col min="2565" max="2566" width="17.28515625" style="67" customWidth="1"/>
    <col min="2567" max="2567" width="14.28515625" style="67" customWidth="1"/>
    <col min="2568" max="2816" width="9.28515625" style="67"/>
    <col min="2817" max="2817" width="8.7109375" style="67" customWidth="1"/>
    <col min="2818" max="2818" width="52.85546875" style="67" customWidth="1"/>
    <col min="2819" max="2819" width="18.5703125" style="67" customWidth="1"/>
    <col min="2820" max="2820" width="18.7109375" style="67" customWidth="1"/>
    <col min="2821" max="2822" width="17.28515625" style="67" customWidth="1"/>
    <col min="2823" max="2823" width="14.28515625" style="67" customWidth="1"/>
    <col min="2824" max="3072" width="9.28515625" style="67"/>
    <col min="3073" max="3073" width="8.7109375" style="67" customWidth="1"/>
    <col min="3074" max="3074" width="52.85546875" style="67" customWidth="1"/>
    <col min="3075" max="3075" width="18.5703125" style="67" customWidth="1"/>
    <col min="3076" max="3076" width="18.7109375" style="67" customWidth="1"/>
    <col min="3077" max="3078" width="17.28515625" style="67" customWidth="1"/>
    <col min="3079" max="3079" width="14.28515625" style="67" customWidth="1"/>
    <col min="3080" max="3328" width="9.28515625" style="67"/>
    <col min="3329" max="3329" width="8.7109375" style="67" customWidth="1"/>
    <col min="3330" max="3330" width="52.85546875" style="67" customWidth="1"/>
    <col min="3331" max="3331" width="18.5703125" style="67" customWidth="1"/>
    <col min="3332" max="3332" width="18.7109375" style="67" customWidth="1"/>
    <col min="3333" max="3334" width="17.28515625" style="67" customWidth="1"/>
    <col min="3335" max="3335" width="14.28515625" style="67" customWidth="1"/>
    <col min="3336" max="3584" width="9.28515625" style="67"/>
    <col min="3585" max="3585" width="8.7109375" style="67" customWidth="1"/>
    <col min="3586" max="3586" width="52.85546875" style="67" customWidth="1"/>
    <col min="3587" max="3587" width="18.5703125" style="67" customWidth="1"/>
    <col min="3588" max="3588" width="18.7109375" style="67" customWidth="1"/>
    <col min="3589" max="3590" width="17.28515625" style="67" customWidth="1"/>
    <col min="3591" max="3591" width="14.28515625" style="67" customWidth="1"/>
    <col min="3592" max="3840" width="9.28515625" style="67"/>
    <col min="3841" max="3841" width="8.7109375" style="67" customWidth="1"/>
    <col min="3842" max="3842" width="52.85546875" style="67" customWidth="1"/>
    <col min="3843" max="3843" width="18.5703125" style="67" customWidth="1"/>
    <col min="3844" max="3844" width="18.7109375" style="67" customWidth="1"/>
    <col min="3845" max="3846" width="17.28515625" style="67" customWidth="1"/>
    <col min="3847" max="3847" width="14.28515625" style="67" customWidth="1"/>
    <col min="3848" max="4096" width="9.28515625" style="67"/>
    <col min="4097" max="4097" width="8.7109375" style="67" customWidth="1"/>
    <col min="4098" max="4098" width="52.85546875" style="67" customWidth="1"/>
    <col min="4099" max="4099" width="18.5703125" style="67" customWidth="1"/>
    <col min="4100" max="4100" width="18.7109375" style="67" customWidth="1"/>
    <col min="4101" max="4102" width="17.28515625" style="67" customWidth="1"/>
    <col min="4103" max="4103" width="14.28515625" style="67" customWidth="1"/>
    <col min="4104" max="4352" width="9.28515625" style="67"/>
    <col min="4353" max="4353" width="8.7109375" style="67" customWidth="1"/>
    <col min="4354" max="4354" width="52.85546875" style="67" customWidth="1"/>
    <col min="4355" max="4355" width="18.5703125" style="67" customWidth="1"/>
    <col min="4356" max="4356" width="18.7109375" style="67" customWidth="1"/>
    <col min="4357" max="4358" width="17.28515625" style="67" customWidth="1"/>
    <col min="4359" max="4359" width="14.28515625" style="67" customWidth="1"/>
    <col min="4360" max="4608" width="9.28515625" style="67"/>
    <col min="4609" max="4609" width="8.7109375" style="67" customWidth="1"/>
    <col min="4610" max="4610" width="52.85546875" style="67" customWidth="1"/>
    <col min="4611" max="4611" width="18.5703125" style="67" customWidth="1"/>
    <col min="4612" max="4612" width="18.7109375" style="67" customWidth="1"/>
    <col min="4613" max="4614" width="17.28515625" style="67" customWidth="1"/>
    <col min="4615" max="4615" width="14.28515625" style="67" customWidth="1"/>
    <col min="4616" max="4864" width="9.28515625" style="67"/>
    <col min="4865" max="4865" width="8.7109375" style="67" customWidth="1"/>
    <col min="4866" max="4866" width="52.85546875" style="67" customWidth="1"/>
    <col min="4867" max="4867" width="18.5703125" style="67" customWidth="1"/>
    <col min="4868" max="4868" width="18.7109375" style="67" customWidth="1"/>
    <col min="4869" max="4870" width="17.28515625" style="67" customWidth="1"/>
    <col min="4871" max="4871" width="14.28515625" style="67" customWidth="1"/>
    <col min="4872" max="5120" width="9.28515625" style="67"/>
    <col min="5121" max="5121" width="8.7109375" style="67" customWidth="1"/>
    <col min="5122" max="5122" width="52.85546875" style="67" customWidth="1"/>
    <col min="5123" max="5123" width="18.5703125" style="67" customWidth="1"/>
    <col min="5124" max="5124" width="18.7109375" style="67" customWidth="1"/>
    <col min="5125" max="5126" width="17.28515625" style="67" customWidth="1"/>
    <col min="5127" max="5127" width="14.28515625" style="67" customWidth="1"/>
    <col min="5128" max="5376" width="9.28515625" style="67"/>
    <col min="5377" max="5377" width="8.7109375" style="67" customWidth="1"/>
    <col min="5378" max="5378" width="52.85546875" style="67" customWidth="1"/>
    <col min="5379" max="5379" width="18.5703125" style="67" customWidth="1"/>
    <col min="5380" max="5380" width="18.7109375" style="67" customWidth="1"/>
    <col min="5381" max="5382" width="17.28515625" style="67" customWidth="1"/>
    <col min="5383" max="5383" width="14.28515625" style="67" customWidth="1"/>
    <col min="5384" max="5632" width="9.28515625" style="67"/>
    <col min="5633" max="5633" width="8.7109375" style="67" customWidth="1"/>
    <col min="5634" max="5634" width="52.85546875" style="67" customWidth="1"/>
    <col min="5635" max="5635" width="18.5703125" style="67" customWidth="1"/>
    <col min="5636" max="5636" width="18.7109375" style="67" customWidth="1"/>
    <col min="5637" max="5638" width="17.28515625" style="67" customWidth="1"/>
    <col min="5639" max="5639" width="14.28515625" style="67" customWidth="1"/>
    <col min="5640" max="5888" width="9.28515625" style="67"/>
    <col min="5889" max="5889" width="8.7109375" style="67" customWidth="1"/>
    <col min="5890" max="5890" width="52.85546875" style="67" customWidth="1"/>
    <col min="5891" max="5891" width="18.5703125" style="67" customWidth="1"/>
    <col min="5892" max="5892" width="18.7109375" style="67" customWidth="1"/>
    <col min="5893" max="5894" width="17.28515625" style="67" customWidth="1"/>
    <col min="5895" max="5895" width="14.28515625" style="67" customWidth="1"/>
    <col min="5896" max="6144" width="9.28515625" style="67"/>
    <col min="6145" max="6145" width="8.7109375" style="67" customWidth="1"/>
    <col min="6146" max="6146" width="52.85546875" style="67" customWidth="1"/>
    <col min="6147" max="6147" width="18.5703125" style="67" customWidth="1"/>
    <col min="6148" max="6148" width="18.7109375" style="67" customWidth="1"/>
    <col min="6149" max="6150" width="17.28515625" style="67" customWidth="1"/>
    <col min="6151" max="6151" width="14.28515625" style="67" customWidth="1"/>
    <col min="6152" max="6400" width="9.28515625" style="67"/>
    <col min="6401" max="6401" width="8.7109375" style="67" customWidth="1"/>
    <col min="6402" max="6402" width="52.85546875" style="67" customWidth="1"/>
    <col min="6403" max="6403" width="18.5703125" style="67" customWidth="1"/>
    <col min="6404" max="6404" width="18.7109375" style="67" customWidth="1"/>
    <col min="6405" max="6406" width="17.28515625" style="67" customWidth="1"/>
    <col min="6407" max="6407" width="14.28515625" style="67" customWidth="1"/>
    <col min="6408" max="6656" width="9.28515625" style="67"/>
    <col min="6657" max="6657" width="8.7109375" style="67" customWidth="1"/>
    <col min="6658" max="6658" width="52.85546875" style="67" customWidth="1"/>
    <col min="6659" max="6659" width="18.5703125" style="67" customWidth="1"/>
    <col min="6660" max="6660" width="18.7109375" style="67" customWidth="1"/>
    <col min="6661" max="6662" width="17.28515625" style="67" customWidth="1"/>
    <col min="6663" max="6663" width="14.28515625" style="67" customWidth="1"/>
    <col min="6664" max="6912" width="9.28515625" style="67"/>
    <col min="6913" max="6913" width="8.7109375" style="67" customWidth="1"/>
    <col min="6914" max="6914" width="52.85546875" style="67" customWidth="1"/>
    <col min="6915" max="6915" width="18.5703125" style="67" customWidth="1"/>
    <col min="6916" max="6916" width="18.7109375" style="67" customWidth="1"/>
    <col min="6917" max="6918" width="17.28515625" style="67" customWidth="1"/>
    <col min="6919" max="6919" width="14.28515625" style="67" customWidth="1"/>
    <col min="6920" max="7168" width="9.28515625" style="67"/>
    <col min="7169" max="7169" width="8.7109375" style="67" customWidth="1"/>
    <col min="7170" max="7170" width="52.85546875" style="67" customWidth="1"/>
    <col min="7171" max="7171" width="18.5703125" style="67" customWidth="1"/>
    <col min="7172" max="7172" width="18.7109375" style="67" customWidth="1"/>
    <col min="7173" max="7174" width="17.28515625" style="67" customWidth="1"/>
    <col min="7175" max="7175" width="14.28515625" style="67" customWidth="1"/>
    <col min="7176" max="7424" width="9.28515625" style="67"/>
    <col min="7425" max="7425" width="8.7109375" style="67" customWidth="1"/>
    <col min="7426" max="7426" width="52.85546875" style="67" customWidth="1"/>
    <col min="7427" max="7427" width="18.5703125" style="67" customWidth="1"/>
    <col min="7428" max="7428" width="18.7109375" style="67" customWidth="1"/>
    <col min="7429" max="7430" width="17.28515625" style="67" customWidth="1"/>
    <col min="7431" max="7431" width="14.28515625" style="67" customWidth="1"/>
    <col min="7432" max="7680" width="9.28515625" style="67"/>
    <col min="7681" max="7681" width="8.7109375" style="67" customWidth="1"/>
    <col min="7682" max="7682" width="52.85546875" style="67" customWidth="1"/>
    <col min="7683" max="7683" width="18.5703125" style="67" customWidth="1"/>
    <col min="7684" max="7684" width="18.7109375" style="67" customWidth="1"/>
    <col min="7685" max="7686" width="17.28515625" style="67" customWidth="1"/>
    <col min="7687" max="7687" width="14.28515625" style="67" customWidth="1"/>
    <col min="7688" max="7936" width="9.28515625" style="67"/>
    <col min="7937" max="7937" width="8.7109375" style="67" customWidth="1"/>
    <col min="7938" max="7938" width="52.85546875" style="67" customWidth="1"/>
    <col min="7939" max="7939" width="18.5703125" style="67" customWidth="1"/>
    <col min="7940" max="7940" width="18.7109375" style="67" customWidth="1"/>
    <col min="7941" max="7942" width="17.28515625" style="67" customWidth="1"/>
    <col min="7943" max="7943" width="14.28515625" style="67" customWidth="1"/>
    <col min="7944" max="8192" width="9.28515625" style="67"/>
    <col min="8193" max="8193" width="8.7109375" style="67" customWidth="1"/>
    <col min="8194" max="8194" width="52.85546875" style="67" customWidth="1"/>
    <col min="8195" max="8195" width="18.5703125" style="67" customWidth="1"/>
    <col min="8196" max="8196" width="18.7109375" style="67" customWidth="1"/>
    <col min="8197" max="8198" width="17.28515625" style="67" customWidth="1"/>
    <col min="8199" max="8199" width="14.28515625" style="67" customWidth="1"/>
    <col min="8200" max="8448" width="9.28515625" style="67"/>
    <col min="8449" max="8449" width="8.7109375" style="67" customWidth="1"/>
    <col min="8450" max="8450" width="52.85546875" style="67" customWidth="1"/>
    <col min="8451" max="8451" width="18.5703125" style="67" customWidth="1"/>
    <col min="8452" max="8452" width="18.7109375" style="67" customWidth="1"/>
    <col min="8453" max="8454" width="17.28515625" style="67" customWidth="1"/>
    <col min="8455" max="8455" width="14.28515625" style="67" customWidth="1"/>
    <col min="8456" max="8704" width="9.28515625" style="67"/>
    <col min="8705" max="8705" width="8.7109375" style="67" customWidth="1"/>
    <col min="8706" max="8706" width="52.85546875" style="67" customWidth="1"/>
    <col min="8707" max="8707" width="18.5703125" style="67" customWidth="1"/>
    <col min="8708" max="8708" width="18.7109375" style="67" customWidth="1"/>
    <col min="8709" max="8710" width="17.28515625" style="67" customWidth="1"/>
    <col min="8711" max="8711" width="14.28515625" style="67" customWidth="1"/>
    <col min="8712" max="8960" width="9.28515625" style="67"/>
    <col min="8961" max="8961" width="8.7109375" style="67" customWidth="1"/>
    <col min="8962" max="8962" width="52.85546875" style="67" customWidth="1"/>
    <col min="8963" max="8963" width="18.5703125" style="67" customWidth="1"/>
    <col min="8964" max="8964" width="18.7109375" style="67" customWidth="1"/>
    <col min="8965" max="8966" width="17.28515625" style="67" customWidth="1"/>
    <col min="8967" max="8967" width="14.28515625" style="67" customWidth="1"/>
    <col min="8968" max="9216" width="9.28515625" style="67"/>
    <col min="9217" max="9217" width="8.7109375" style="67" customWidth="1"/>
    <col min="9218" max="9218" width="52.85546875" style="67" customWidth="1"/>
    <col min="9219" max="9219" width="18.5703125" style="67" customWidth="1"/>
    <col min="9220" max="9220" width="18.7109375" style="67" customWidth="1"/>
    <col min="9221" max="9222" width="17.28515625" style="67" customWidth="1"/>
    <col min="9223" max="9223" width="14.28515625" style="67" customWidth="1"/>
    <col min="9224" max="9472" width="9.28515625" style="67"/>
    <col min="9473" max="9473" width="8.7109375" style="67" customWidth="1"/>
    <col min="9474" max="9474" width="52.85546875" style="67" customWidth="1"/>
    <col min="9475" max="9475" width="18.5703125" style="67" customWidth="1"/>
    <col min="9476" max="9476" width="18.7109375" style="67" customWidth="1"/>
    <col min="9477" max="9478" width="17.28515625" style="67" customWidth="1"/>
    <col min="9479" max="9479" width="14.28515625" style="67" customWidth="1"/>
    <col min="9480" max="9728" width="9.28515625" style="67"/>
    <col min="9729" max="9729" width="8.7109375" style="67" customWidth="1"/>
    <col min="9730" max="9730" width="52.85546875" style="67" customWidth="1"/>
    <col min="9731" max="9731" width="18.5703125" style="67" customWidth="1"/>
    <col min="9732" max="9732" width="18.7109375" style="67" customWidth="1"/>
    <col min="9733" max="9734" width="17.28515625" style="67" customWidth="1"/>
    <col min="9735" max="9735" width="14.28515625" style="67" customWidth="1"/>
    <col min="9736" max="9984" width="9.28515625" style="67"/>
    <col min="9985" max="9985" width="8.7109375" style="67" customWidth="1"/>
    <col min="9986" max="9986" width="52.85546875" style="67" customWidth="1"/>
    <col min="9987" max="9987" width="18.5703125" style="67" customWidth="1"/>
    <col min="9988" max="9988" width="18.7109375" style="67" customWidth="1"/>
    <col min="9989" max="9990" width="17.28515625" style="67" customWidth="1"/>
    <col min="9991" max="9991" width="14.28515625" style="67" customWidth="1"/>
    <col min="9992" max="10240" width="9.28515625" style="67"/>
    <col min="10241" max="10241" width="8.7109375" style="67" customWidth="1"/>
    <col min="10242" max="10242" width="52.85546875" style="67" customWidth="1"/>
    <col min="10243" max="10243" width="18.5703125" style="67" customWidth="1"/>
    <col min="10244" max="10244" width="18.7109375" style="67" customWidth="1"/>
    <col min="10245" max="10246" width="17.28515625" style="67" customWidth="1"/>
    <col min="10247" max="10247" width="14.28515625" style="67" customWidth="1"/>
    <col min="10248" max="10496" width="9.28515625" style="67"/>
    <col min="10497" max="10497" width="8.7109375" style="67" customWidth="1"/>
    <col min="10498" max="10498" width="52.85546875" style="67" customWidth="1"/>
    <col min="10499" max="10499" width="18.5703125" style="67" customWidth="1"/>
    <col min="10500" max="10500" width="18.7109375" style="67" customWidth="1"/>
    <col min="10501" max="10502" width="17.28515625" style="67" customWidth="1"/>
    <col min="10503" max="10503" width="14.28515625" style="67" customWidth="1"/>
    <col min="10504" max="10752" width="9.28515625" style="67"/>
    <col min="10753" max="10753" width="8.7109375" style="67" customWidth="1"/>
    <col min="10754" max="10754" width="52.85546875" style="67" customWidth="1"/>
    <col min="10755" max="10755" width="18.5703125" style="67" customWidth="1"/>
    <col min="10756" max="10756" width="18.7109375" style="67" customWidth="1"/>
    <col min="10757" max="10758" width="17.28515625" style="67" customWidth="1"/>
    <col min="10759" max="10759" width="14.28515625" style="67" customWidth="1"/>
    <col min="10760" max="11008" width="9.28515625" style="67"/>
    <col min="11009" max="11009" width="8.7109375" style="67" customWidth="1"/>
    <col min="11010" max="11010" width="52.85546875" style="67" customWidth="1"/>
    <col min="11011" max="11011" width="18.5703125" style="67" customWidth="1"/>
    <col min="11012" max="11012" width="18.7109375" style="67" customWidth="1"/>
    <col min="11013" max="11014" width="17.28515625" style="67" customWidth="1"/>
    <col min="11015" max="11015" width="14.28515625" style="67" customWidth="1"/>
    <col min="11016" max="11264" width="9.28515625" style="67"/>
    <col min="11265" max="11265" width="8.7109375" style="67" customWidth="1"/>
    <col min="11266" max="11266" width="52.85546875" style="67" customWidth="1"/>
    <col min="11267" max="11267" width="18.5703125" style="67" customWidth="1"/>
    <col min="11268" max="11268" width="18.7109375" style="67" customWidth="1"/>
    <col min="11269" max="11270" width="17.28515625" style="67" customWidth="1"/>
    <col min="11271" max="11271" width="14.28515625" style="67" customWidth="1"/>
    <col min="11272" max="11520" width="9.28515625" style="67"/>
    <col min="11521" max="11521" width="8.7109375" style="67" customWidth="1"/>
    <col min="11522" max="11522" width="52.85546875" style="67" customWidth="1"/>
    <col min="11523" max="11523" width="18.5703125" style="67" customWidth="1"/>
    <col min="11524" max="11524" width="18.7109375" style="67" customWidth="1"/>
    <col min="11525" max="11526" width="17.28515625" style="67" customWidth="1"/>
    <col min="11527" max="11527" width="14.28515625" style="67" customWidth="1"/>
    <col min="11528" max="11776" width="9.28515625" style="67"/>
    <col min="11777" max="11777" width="8.7109375" style="67" customWidth="1"/>
    <col min="11778" max="11778" width="52.85546875" style="67" customWidth="1"/>
    <col min="11779" max="11779" width="18.5703125" style="67" customWidth="1"/>
    <col min="11780" max="11780" width="18.7109375" style="67" customWidth="1"/>
    <col min="11781" max="11782" width="17.28515625" style="67" customWidth="1"/>
    <col min="11783" max="11783" width="14.28515625" style="67" customWidth="1"/>
    <col min="11784" max="12032" width="9.28515625" style="67"/>
    <col min="12033" max="12033" width="8.7109375" style="67" customWidth="1"/>
    <col min="12034" max="12034" width="52.85546875" style="67" customWidth="1"/>
    <col min="12035" max="12035" width="18.5703125" style="67" customWidth="1"/>
    <col min="12036" max="12036" width="18.7109375" style="67" customWidth="1"/>
    <col min="12037" max="12038" width="17.28515625" style="67" customWidth="1"/>
    <col min="12039" max="12039" width="14.28515625" style="67" customWidth="1"/>
    <col min="12040" max="12288" width="9.28515625" style="67"/>
    <col min="12289" max="12289" width="8.7109375" style="67" customWidth="1"/>
    <col min="12290" max="12290" width="52.85546875" style="67" customWidth="1"/>
    <col min="12291" max="12291" width="18.5703125" style="67" customWidth="1"/>
    <col min="12292" max="12292" width="18.7109375" style="67" customWidth="1"/>
    <col min="12293" max="12294" width="17.28515625" style="67" customWidth="1"/>
    <col min="12295" max="12295" width="14.28515625" style="67" customWidth="1"/>
    <col min="12296" max="12544" width="9.28515625" style="67"/>
    <col min="12545" max="12545" width="8.7109375" style="67" customWidth="1"/>
    <col min="12546" max="12546" width="52.85546875" style="67" customWidth="1"/>
    <col min="12547" max="12547" width="18.5703125" style="67" customWidth="1"/>
    <col min="12548" max="12548" width="18.7109375" style="67" customWidth="1"/>
    <col min="12549" max="12550" width="17.28515625" style="67" customWidth="1"/>
    <col min="12551" max="12551" width="14.28515625" style="67" customWidth="1"/>
    <col min="12552" max="12800" width="9.28515625" style="67"/>
    <col min="12801" max="12801" width="8.7109375" style="67" customWidth="1"/>
    <col min="12802" max="12802" width="52.85546875" style="67" customWidth="1"/>
    <col min="12803" max="12803" width="18.5703125" style="67" customWidth="1"/>
    <col min="12804" max="12804" width="18.7109375" style="67" customWidth="1"/>
    <col min="12805" max="12806" width="17.28515625" style="67" customWidth="1"/>
    <col min="12807" max="12807" width="14.28515625" style="67" customWidth="1"/>
    <col min="12808" max="13056" width="9.28515625" style="67"/>
    <col min="13057" max="13057" width="8.7109375" style="67" customWidth="1"/>
    <col min="13058" max="13058" width="52.85546875" style="67" customWidth="1"/>
    <col min="13059" max="13059" width="18.5703125" style="67" customWidth="1"/>
    <col min="13060" max="13060" width="18.7109375" style="67" customWidth="1"/>
    <col min="13061" max="13062" width="17.28515625" style="67" customWidth="1"/>
    <col min="13063" max="13063" width="14.28515625" style="67" customWidth="1"/>
    <col min="13064" max="13312" width="9.28515625" style="67"/>
    <col min="13313" max="13313" width="8.7109375" style="67" customWidth="1"/>
    <col min="13314" max="13314" width="52.85546875" style="67" customWidth="1"/>
    <col min="13315" max="13315" width="18.5703125" style="67" customWidth="1"/>
    <col min="13316" max="13316" width="18.7109375" style="67" customWidth="1"/>
    <col min="13317" max="13318" width="17.28515625" style="67" customWidth="1"/>
    <col min="13319" max="13319" width="14.28515625" style="67" customWidth="1"/>
    <col min="13320" max="13568" width="9.28515625" style="67"/>
    <col min="13569" max="13569" width="8.7109375" style="67" customWidth="1"/>
    <col min="13570" max="13570" width="52.85546875" style="67" customWidth="1"/>
    <col min="13571" max="13571" width="18.5703125" style="67" customWidth="1"/>
    <col min="13572" max="13572" width="18.7109375" style="67" customWidth="1"/>
    <col min="13573" max="13574" width="17.28515625" style="67" customWidth="1"/>
    <col min="13575" max="13575" width="14.28515625" style="67" customWidth="1"/>
    <col min="13576" max="13824" width="9.28515625" style="67"/>
    <col min="13825" max="13825" width="8.7109375" style="67" customWidth="1"/>
    <col min="13826" max="13826" width="52.85546875" style="67" customWidth="1"/>
    <col min="13827" max="13827" width="18.5703125" style="67" customWidth="1"/>
    <col min="13828" max="13828" width="18.7109375" style="67" customWidth="1"/>
    <col min="13829" max="13830" width="17.28515625" style="67" customWidth="1"/>
    <col min="13831" max="13831" width="14.28515625" style="67" customWidth="1"/>
    <col min="13832" max="14080" width="9.28515625" style="67"/>
    <col min="14081" max="14081" width="8.7109375" style="67" customWidth="1"/>
    <col min="14082" max="14082" width="52.85546875" style="67" customWidth="1"/>
    <col min="14083" max="14083" width="18.5703125" style="67" customWidth="1"/>
    <col min="14084" max="14084" width="18.7109375" style="67" customWidth="1"/>
    <col min="14085" max="14086" width="17.28515625" style="67" customWidth="1"/>
    <col min="14087" max="14087" width="14.28515625" style="67" customWidth="1"/>
    <col min="14088" max="14336" width="9.28515625" style="67"/>
    <col min="14337" max="14337" width="8.7109375" style="67" customWidth="1"/>
    <col min="14338" max="14338" width="52.85546875" style="67" customWidth="1"/>
    <col min="14339" max="14339" width="18.5703125" style="67" customWidth="1"/>
    <col min="14340" max="14340" width="18.7109375" style="67" customWidth="1"/>
    <col min="14341" max="14342" width="17.28515625" style="67" customWidth="1"/>
    <col min="14343" max="14343" width="14.28515625" style="67" customWidth="1"/>
    <col min="14344" max="14592" width="9.28515625" style="67"/>
    <col min="14593" max="14593" width="8.7109375" style="67" customWidth="1"/>
    <col min="14594" max="14594" width="52.85546875" style="67" customWidth="1"/>
    <col min="14595" max="14595" width="18.5703125" style="67" customWidth="1"/>
    <col min="14596" max="14596" width="18.7109375" style="67" customWidth="1"/>
    <col min="14597" max="14598" width="17.28515625" style="67" customWidth="1"/>
    <col min="14599" max="14599" width="14.28515625" style="67" customWidth="1"/>
    <col min="14600" max="14848" width="9.28515625" style="67"/>
    <col min="14849" max="14849" width="8.7109375" style="67" customWidth="1"/>
    <col min="14850" max="14850" width="52.85546875" style="67" customWidth="1"/>
    <col min="14851" max="14851" width="18.5703125" style="67" customWidth="1"/>
    <col min="14852" max="14852" width="18.7109375" style="67" customWidth="1"/>
    <col min="14853" max="14854" width="17.28515625" style="67" customWidth="1"/>
    <col min="14855" max="14855" width="14.28515625" style="67" customWidth="1"/>
    <col min="14856" max="15104" width="9.28515625" style="67"/>
    <col min="15105" max="15105" width="8.7109375" style="67" customWidth="1"/>
    <col min="15106" max="15106" width="52.85546875" style="67" customWidth="1"/>
    <col min="15107" max="15107" width="18.5703125" style="67" customWidth="1"/>
    <col min="15108" max="15108" width="18.7109375" style="67" customWidth="1"/>
    <col min="15109" max="15110" width="17.28515625" style="67" customWidth="1"/>
    <col min="15111" max="15111" width="14.28515625" style="67" customWidth="1"/>
    <col min="15112" max="15360" width="9.28515625" style="67"/>
    <col min="15361" max="15361" width="8.7109375" style="67" customWidth="1"/>
    <col min="15362" max="15362" width="52.85546875" style="67" customWidth="1"/>
    <col min="15363" max="15363" width="18.5703125" style="67" customWidth="1"/>
    <col min="15364" max="15364" width="18.7109375" style="67" customWidth="1"/>
    <col min="15365" max="15366" width="17.28515625" style="67" customWidth="1"/>
    <col min="15367" max="15367" width="14.28515625" style="67" customWidth="1"/>
    <col min="15368" max="15616" width="9.28515625" style="67"/>
    <col min="15617" max="15617" width="8.7109375" style="67" customWidth="1"/>
    <col min="15618" max="15618" width="52.85546875" style="67" customWidth="1"/>
    <col min="15619" max="15619" width="18.5703125" style="67" customWidth="1"/>
    <col min="15620" max="15620" width="18.7109375" style="67" customWidth="1"/>
    <col min="15621" max="15622" width="17.28515625" style="67" customWidth="1"/>
    <col min="15623" max="15623" width="14.28515625" style="67" customWidth="1"/>
    <col min="15624" max="15872" width="9.28515625" style="67"/>
    <col min="15873" max="15873" width="8.7109375" style="67" customWidth="1"/>
    <col min="15874" max="15874" width="52.85546875" style="67" customWidth="1"/>
    <col min="15875" max="15875" width="18.5703125" style="67" customWidth="1"/>
    <col min="15876" max="15876" width="18.7109375" style="67" customWidth="1"/>
    <col min="15877" max="15878" width="17.28515625" style="67" customWidth="1"/>
    <col min="15879" max="15879" width="14.28515625" style="67" customWidth="1"/>
    <col min="15880" max="16128" width="9.28515625" style="67"/>
    <col min="16129" max="16129" width="8.7109375" style="67" customWidth="1"/>
    <col min="16130" max="16130" width="52.85546875" style="67" customWidth="1"/>
    <col min="16131" max="16131" width="18.5703125" style="67" customWidth="1"/>
    <col min="16132" max="16132" width="18.7109375" style="67" customWidth="1"/>
    <col min="16133" max="16134" width="17.28515625" style="67" customWidth="1"/>
    <col min="16135" max="16135" width="14.28515625" style="67" customWidth="1"/>
    <col min="16136" max="16384" width="9.28515625" style="67"/>
  </cols>
  <sheetData>
    <row r="1" spans="1:7" ht="35.1" customHeight="1" x14ac:dyDescent="0.25">
      <c r="A1" s="240" t="str">
        <f>+Títulos!$B$2&amp;"
ESTADO DE VARIACIÓN EN LA HACIENDA PÚBLICA
DEL 01 DE ENERO AL "&amp;Títulos!$B$3</f>
        <v>PODER JUDICIAL DEL ESTADO DE GUANAJUATO
ESTADO DE VARIACIÓN EN LA HACIENDA PÚBLICA
DEL 01 DE ENERO AL 30 DE SEPTIEMBRE DE 2017</v>
      </c>
      <c r="B1" s="241"/>
      <c r="C1" s="241"/>
      <c r="D1" s="241"/>
      <c r="E1" s="241"/>
      <c r="F1" s="241"/>
      <c r="G1" s="241"/>
    </row>
    <row r="2" spans="1:7" s="71" customFormat="1" ht="54.95" customHeight="1" x14ac:dyDescent="0.25">
      <c r="A2" s="43" t="s">
        <v>0</v>
      </c>
      <c r="B2" s="144" t="s">
        <v>150</v>
      </c>
      <c r="C2" s="46" t="s">
        <v>151</v>
      </c>
      <c r="D2" s="46" t="s">
        <v>152</v>
      </c>
      <c r="E2" s="46" t="s">
        <v>153</v>
      </c>
      <c r="F2" s="46" t="s">
        <v>154</v>
      </c>
      <c r="G2" s="46" t="s">
        <v>155</v>
      </c>
    </row>
    <row r="3" spans="1:7" s="69" customFormat="1" x14ac:dyDescent="0.25">
      <c r="A3" s="76">
        <v>3250</v>
      </c>
      <c r="B3" s="145" t="s">
        <v>156</v>
      </c>
      <c r="C3" s="24"/>
      <c r="D3" s="141">
        <f ca="1">-SUMIF(BC[],MID(A3,1,3)&amp;"*",bc_2015)</f>
        <v>-420347636.30000001</v>
      </c>
      <c r="E3" s="199">
        <f ca="1">-SUMIF(BC[],MID(A3,1,3)&amp;"*",bc_2016)+SUMIF(BC[],MID(A3,1,3)&amp;"*",bc_2015)</f>
        <v>2406688.0400000215</v>
      </c>
      <c r="F3" s="24">
        <v>0</v>
      </c>
      <c r="G3" s="24"/>
    </row>
    <row r="4" spans="1:7" x14ac:dyDescent="0.25">
      <c r="A4" s="77">
        <v>900001</v>
      </c>
      <c r="B4" s="69" t="s">
        <v>157</v>
      </c>
      <c r="C4" s="25">
        <f ca="1">SUM(C5:C7)</f>
        <v>1109261364.4199998</v>
      </c>
      <c r="D4" s="35"/>
      <c r="E4" s="35"/>
      <c r="F4" s="25">
        <f>SUM(F5:F7)</f>
        <v>0</v>
      </c>
      <c r="G4" s="25">
        <f t="shared" ref="G4:G12" ca="1" si="0">SUM(C4:F4)</f>
        <v>1109261364.4199998</v>
      </c>
    </row>
    <row r="5" spans="1:7" x14ac:dyDescent="0.25">
      <c r="A5" s="59">
        <v>3110</v>
      </c>
      <c r="B5" s="92" t="s">
        <v>59</v>
      </c>
      <c r="C5" s="22">
        <f ca="1">-SUMIF(BC[],MID(A5,1,3)&amp;"*",bc_2015)</f>
        <v>1096582005.6699998</v>
      </c>
      <c r="D5" s="35"/>
      <c r="E5" s="35"/>
      <c r="F5" s="35">
        <v>0</v>
      </c>
      <c r="G5" s="35">
        <f t="shared" ca="1" si="0"/>
        <v>1096582005.6699998</v>
      </c>
    </row>
    <row r="6" spans="1:7" x14ac:dyDescent="0.25">
      <c r="A6" s="59">
        <v>3120</v>
      </c>
      <c r="B6" s="92" t="s">
        <v>60</v>
      </c>
      <c r="C6" s="22">
        <f ca="1">-SUMIF(BC[],MID(A6,1,3)&amp;"*",bc_2015)</f>
        <v>12679358.75</v>
      </c>
      <c r="D6" s="35"/>
      <c r="E6" s="35"/>
      <c r="F6" s="35">
        <v>0</v>
      </c>
      <c r="G6" s="35">
        <f t="shared" ca="1" si="0"/>
        <v>12679358.75</v>
      </c>
    </row>
    <row r="7" spans="1:7" x14ac:dyDescent="0.25">
      <c r="A7" s="59">
        <v>3130</v>
      </c>
      <c r="B7" s="92" t="s">
        <v>61</v>
      </c>
      <c r="C7" s="22">
        <f ca="1">-SUMIF(BC[],MID(A7,1,3)&amp;"*",bc_2015)</f>
        <v>0</v>
      </c>
      <c r="D7" s="35"/>
      <c r="E7" s="35"/>
      <c r="F7" s="35">
        <v>0</v>
      </c>
      <c r="G7" s="35">
        <f t="shared" ca="1" si="0"/>
        <v>0</v>
      </c>
    </row>
    <row r="8" spans="1:7" x14ac:dyDescent="0.25">
      <c r="A8" s="77">
        <v>900002</v>
      </c>
      <c r="B8" s="69" t="s">
        <v>158</v>
      </c>
      <c r="C8" s="35"/>
      <c r="D8" s="25">
        <f ca="1">SUM(D9:D12)+D3</f>
        <v>142071951.27000016</v>
      </c>
      <c r="E8" s="35"/>
      <c r="F8" s="25">
        <f>SUM(F9:F12)</f>
        <v>0</v>
      </c>
      <c r="G8" s="25">
        <f t="shared" ca="1" si="0"/>
        <v>142071951.27000016</v>
      </c>
    </row>
    <row r="9" spans="1:7" x14ac:dyDescent="0.25">
      <c r="A9" s="59">
        <v>3210</v>
      </c>
      <c r="B9" s="92" t="s">
        <v>64</v>
      </c>
      <c r="C9" s="35"/>
      <c r="D9" s="22">
        <f ca="1">-SUMIF(BC[],MID(A9,1,3)&amp;"*",bc_2015)+'120_EA'!D207</f>
        <v>-14249989.339999676</v>
      </c>
      <c r="E9" s="35"/>
      <c r="F9" s="35">
        <v>0</v>
      </c>
      <c r="G9" s="35">
        <f t="shared" ca="1" si="0"/>
        <v>-14249989.339999676</v>
      </c>
    </row>
    <row r="10" spans="1:7" x14ac:dyDescent="0.25">
      <c r="A10" s="59">
        <v>3220</v>
      </c>
      <c r="B10" s="92" t="s">
        <v>65</v>
      </c>
      <c r="C10" s="35"/>
      <c r="D10" s="22">
        <f ca="1">-SUMIF(BC[],MID(A10,1,3)&amp;"*",bc_2015)</f>
        <v>576669576.90999985</v>
      </c>
      <c r="E10" s="35"/>
      <c r="F10" s="35">
        <v>0</v>
      </c>
      <c r="G10" s="35">
        <f t="shared" ca="1" si="0"/>
        <v>576669576.90999985</v>
      </c>
    </row>
    <row r="11" spans="1:7" x14ac:dyDescent="0.25">
      <c r="A11" s="59">
        <v>3230</v>
      </c>
      <c r="B11" s="92" t="s">
        <v>66</v>
      </c>
      <c r="C11" s="35"/>
      <c r="D11" s="22">
        <f ca="1">-SUMIF(BC[],MID(A11,1,3)&amp;"*",bc_2015)</f>
        <v>0</v>
      </c>
      <c r="E11" s="35"/>
      <c r="F11" s="35">
        <v>0</v>
      </c>
      <c r="G11" s="35">
        <f t="shared" ca="1" si="0"/>
        <v>0</v>
      </c>
    </row>
    <row r="12" spans="1:7" x14ac:dyDescent="0.25">
      <c r="A12" s="59">
        <v>3240</v>
      </c>
      <c r="B12" s="92" t="s">
        <v>67</v>
      </c>
      <c r="C12" s="35"/>
      <c r="D12" s="22">
        <f ca="1">-SUMIF(BC[],MID(A12,1,3)&amp;"*",bc_2015)</f>
        <v>0</v>
      </c>
      <c r="E12" s="35"/>
      <c r="F12" s="35">
        <v>0</v>
      </c>
      <c r="G12" s="35">
        <f t="shared" ca="1" si="0"/>
        <v>0</v>
      </c>
    </row>
    <row r="13" spans="1:7" x14ac:dyDescent="0.25">
      <c r="A13" s="77">
        <v>900003</v>
      </c>
      <c r="B13" s="69" t="s">
        <v>159</v>
      </c>
      <c r="C13" s="25">
        <f ca="1">+C4</f>
        <v>1109261364.4199998</v>
      </c>
      <c r="D13" s="25">
        <f ca="1">+D8</f>
        <v>142071951.27000016</v>
      </c>
      <c r="E13" s="25">
        <v>0</v>
      </c>
      <c r="F13" s="25">
        <f>+F3+F4+F8</f>
        <v>0</v>
      </c>
      <c r="G13" s="25">
        <f ca="1">+G3+G4+G8</f>
        <v>1251333315.6900001</v>
      </c>
    </row>
    <row r="14" spans="1:7" x14ac:dyDescent="0.25">
      <c r="A14" s="77">
        <v>900004</v>
      </c>
      <c r="B14" s="69" t="s">
        <v>160</v>
      </c>
      <c r="C14" s="25">
        <f ca="1">SUM(C15:C17)</f>
        <v>884070</v>
      </c>
      <c r="D14" s="35"/>
      <c r="E14" s="35"/>
      <c r="F14" s="25">
        <f>SUM(F15:F17)</f>
        <v>0</v>
      </c>
      <c r="G14" s="25">
        <f t="shared" ref="G14:G22" ca="1" si="1">SUM(C14:F14)</f>
        <v>884070</v>
      </c>
    </row>
    <row r="15" spans="1:7" x14ac:dyDescent="0.25">
      <c r="A15" s="59">
        <v>3110</v>
      </c>
      <c r="B15" s="92" t="s">
        <v>161</v>
      </c>
      <c r="C15" s="22">
        <f ca="1">-SUMIF(BC[],MID(A15,1,3)&amp;"*",bc_2016)+SUMIF(BC[],MID(A15,1,3)&amp;"*",bc_2015)</f>
        <v>0</v>
      </c>
      <c r="D15" s="35"/>
      <c r="E15" s="35"/>
      <c r="F15" s="35">
        <v>0</v>
      </c>
      <c r="G15" s="35">
        <f t="shared" ca="1" si="1"/>
        <v>0</v>
      </c>
    </row>
    <row r="16" spans="1:7" x14ac:dyDescent="0.25">
      <c r="A16" s="59">
        <v>3120</v>
      </c>
      <c r="B16" s="92" t="s">
        <v>162</v>
      </c>
      <c r="C16" s="22">
        <f ca="1">-SUMIF(BC[],MID(A16,1,3)&amp;"*",bc_2016)+SUMIF(BC[],MID(A16,1,3)&amp;"*",bc_2015)</f>
        <v>884070</v>
      </c>
      <c r="D16" s="35"/>
      <c r="E16" s="35"/>
      <c r="F16" s="35">
        <v>0</v>
      </c>
      <c r="G16" s="35">
        <f t="shared" ca="1" si="1"/>
        <v>884070</v>
      </c>
    </row>
    <row r="17" spans="1:7" x14ac:dyDescent="0.25">
      <c r="A17" s="59">
        <v>3130</v>
      </c>
      <c r="B17" s="92" t="s">
        <v>163</v>
      </c>
      <c r="C17" s="22">
        <f ca="1">-SUMIF(BC[],MID(A17,1,3)&amp;"*",bc_2016)+SUMIF(BC[],MID(A17,1,3)&amp;"*",bc_2015)</f>
        <v>0</v>
      </c>
      <c r="D17" s="35"/>
      <c r="E17" s="35"/>
      <c r="F17" s="35">
        <v>0</v>
      </c>
      <c r="G17" s="35">
        <f t="shared" ca="1" si="1"/>
        <v>0</v>
      </c>
    </row>
    <row r="18" spans="1:7" x14ac:dyDescent="0.25">
      <c r="A18" s="77">
        <v>900005</v>
      </c>
      <c r="B18" s="69" t="s">
        <v>164</v>
      </c>
      <c r="C18" s="35"/>
      <c r="D18" s="35"/>
      <c r="E18" s="25">
        <f ca="1">SUM(E19:E22)+E3</f>
        <v>-141476080.63999957</v>
      </c>
      <c r="F18" s="25">
        <f>SUM(F19:F22)</f>
        <v>0</v>
      </c>
      <c r="G18" s="25">
        <f t="shared" ca="1" si="1"/>
        <v>-141476080.63999957</v>
      </c>
    </row>
    <row r="19" spans="1:7" x14ac:dyDescent="0.25">
      <c r="A19" s="59">
        <v>3210</v>
      </c>
      <c r="B19" s="92" t="s">
        <v>165</v>
      </c>
      <c r="C19" s="35"/>
      <c r="D19" s="35"/>
      <c r="E19" s="22">
        <f ca="1">-SUMIF(BC[],MID(A19,1,3)&amp;"*",bc_2016)+SUMIF(BC[],MID(A19,1,3)&amp;"*",bc_2015)+'120_EA'!C207-'120_EA'!D207</f>
        <v>-128006111.73999977</v>
      </c>
      <c r="F19" s="35">
        <v>0</v>
      </c>
      <c r="G19" s="35">
        <f t="shared" ca="1" si="1"/>
        <v>-128006111.73999977</v>
      </c>
    </row>
    <row r="20" spans="1:7" x14ac:dyDescent="0.25">
      <c r="A20" s="59">
        <v>3220</v>
      </c>
      <c r="B20" s="92" t="s">
        <v>166</v>
      </c>
      <c r="C20" s="35"/>
      <c r="D20" s="35"/>
      <c r="E20" s="199">
        <f ca="1">-SUMIF(BC[],MID(A20,1,3)&amp;"*",bc_2016)+SUMIF(BC[],MID(A20,1,3)&amp;"*",bc_2015)</f>
        <v>-15876656.939999819</v>
      </c>
      <c r="F20" s="35">
        <v>0</v>
      </c>
      <c r="G20" s="35">
        <f t="shared" ca="1" si="1"/>
        <v>-15876656.939999819</v>
      </c>
    </row>
    <row r="21" spans="1:7" x14ac:dyDescent="0.25">
      <c r="A21" s="59">
        <v>3230</v>
      </c>
      <c r="B21" s="92" t="s">
        <v>167</v>
      </c>
      <c r="C21" s="35"/>
      <c r="D21" s="35"/>
      <c r="E21" s="22">
        <f ca="1">-SUMIF(BC[],MID(A21,1,3)&amp;"*",bc_2016)+SUMIF(BC[],MID(A21,1,3)&amp;"*",bc_2015)</f>
        <v>0</v>
      </c>
      <c r="F21" s="35">
        <v>0</v>
      </c>
      <c r="G21" s="35">
        <f t="shared" ca="1" si="1"/>
        <v>0</v>
      </c>
    </row>
    <row r="22" spans="1:7" x14ac:dyDescent="0.25">
      <c r="A22" s="59">
        <v>3240</v>
      </c>
      <c r="B22" s="92" t="s">
        <v>168</v>
      </c>
      <c r="C22" s="35"/>
      <c r="D22" s="35"/>
      <c r="E22" s="22">
        <f ca="1">-SUMIF(BC[],MID(A22,1,3)&amp;"*",bc_2016)+SUMIF(BC[],MID(A22,1,3)&amp;"*",bc_2015)</f>
        <v>0</v>
      </c>
      <c r="F22" s="35">
        <v>0</v>
      </c>
      <c r="G22" s="35">
        <f t="shared" ca="1" si="1"/>
        <v>0</v>
      </c>
    </row>
    <row r="23" spans="1:7" x14ac:dyDescent="0.25">
      <c r="A23" s="78">
        <v>900006</v>
      </c>
      <c r="B23" s="146" t="s">
        <v>169</v>
      </c>
      <c r="C23" s="142">
        <f ca="1">C13+C14</f>
        <v>1110145434.4199998</v>
      </c>
      <c r="D23" s="142">
        <f ca="1">D13</f>
        <v>142071951.27000016</v>
      </c>
      <c r="E23" s="142">
        <f ca="1">E13+E18</f>
        <v>-141476080.63999957</v>
      </c>
      <c r="F23" s="142">
        <f>F13+F14+F18</f>
        <v>0</v>
      </c>
      <c r="G23" s="142">
        <f ca="1">G13+G14+G18</f>
        <v>1110741305.0500004</v>
      </c>
    </row>
  </sheetData>
  <sheetProtection autoFilter="0"/>
  <mergeCells count="1">
    <mergeCell ref="A1:G1"/>
  </mergeCells>
  <dataValidations count="2">
    <dataValidation allowBlank="1" showInputMessage="1" showErrorMessage="1" prompt="Referencia que puede coincidir con el número de cuenta al 4° nivel del Plan de Cuentas emitido por el CONAC (DOF 23/12/2015)."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 allowBlank="1" showInputMessage="1" showErrorMessage="1" prompt="Corresponde al nombre o descripción de la cuenta de acuerdo al Plan de Cuentas emitido por el CONAC."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s>
  <pageMargins left="0.70866141732283472" right="0.70866141732283472" top="0.74803149606299213" bottom="0.74803149606299213" header="0.31496062992125984" footer="0.31496062992125984"/>
  <pageSetup scale="79" fitToHeight="0" orientation="landscape" r:id="rId1"/>
  <ignoredErrors>
    <ignoredError sqref="C4:G7 D3 C14:G17 C13 F13:G13 C9:G12 C8 E8:G8 C19:G23 C18:D18 F18:G1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5"/>
  <sheetViews>
    <sheetView showGridLines="0" zoomScaleNormal="100" workbookViewId="0">
      <pane ySplit="2" topLeftCell="A3" activePane="bottomLeft" state="frozen"/>
      <selection pane="bottomLeft" activeCell="C15" sqref="C15"/>
    </sheetView>
  </sheetViews>
  <sheetFormatPr baseColWidth="10" defaultColWidth="9.28515625" defaultRowHeight="11.25" x14ac:dyDescent="0.25"/>
  <cols>
    <col min="1" max="1" width="7.7109375" style="50" customWidth="1"/>
    <col min="2" max="2" width="59.85546875" style="49" bestFit="1" customWidth="1"/>
    <col min="3" max="3" width="16.28515625" style="65" customWidth="1"/>
    <col min="4" max="4" width="16.28515625" style="66" customWidth="1"/>
    <col min="5" max="256" width="9.28515625" style="50"/>
    <col min="257" max="257" width="7.7109375" style="50" customWidth="1"/>
    <col min="258" max="258" width="59.85546875" style="50" bestFit="1" customWidth="1"/>
    <col min="259" max="260" width="16.28515625" style="50" customWidth="1"/>
    <col min="261" max="512" width="9.28515625" style="50"/>
    <col min="513" max="513" width="7.7109375" style="50" customWidth="1"/>
    <col min="514" max="514" width="59.85546875" style="50" bestFit="1" customWidth="1"/>
    <col min="515" max="516" width="16.28515625" style="50" customWidth="1"/>
    <col min="517" max="768" width="9.28515625" style="50"/>
    <col min="769" max="769" width="7.7109375" style="50" customWidth="1"/>
    <col min="770" max="770" width="59.85546875" style="50" bestFit="1" customWidth="1"/>
    <col min="771" max="772" width="16.28515625" style="50" customWidth="1"/>
    <col min="773" max="1024" width="9.28515625" style="50"/>
    <col min="1025" max="1025" width="7.7109375" style="50" customWidth="1"/>
    <col min="1026" max="1026" width="59.85546875" style="50" bestFit="1" customWidth="1"/>
    <col min="1027" max="1028" width="16.28515625" style="50" customWidth="1"/>
    <col min="1029" max="1280" width="9.28515625" style="50"/>
    <col min="1281" max="1281" width="7.7109375" style="50" customWidth="1"/>
    <col min="1282" max="1282" width="59.85546875" style="50" bestFit="1" customWidth="1"/>
    <col min="1283" max="1284" width="16.28515625" style="50" customWidth="1"/>
    <col min="1285" max="1536" width="9.28515625" style="50"/>
    <col min="1537" max="1537" width="7.7109375" style="50" customWidth="1"/>
    <col min="1538" max="1538" width="59.85546875" style="50" bestFit="1" customWidth="1"/>
    <col min="1539" max="1540" width="16.28515625" style="50" customWidth="1"/>
    <col min="1541" max="1792" width="9.28515625" style="50"/>
    <col min="1793" max="1793" width="7.7109375" style="50" customWidth="1"/>
    <col min="1794" max="1794" width="59.85546875" style="50" bestFit="1" customWidth="1"/>
    <col min="1795" max="1796" width="16.28515625" style="50" customWidth="1"/>
    <col min="1797" max="2048" width="9.28515625" style="50"/>
    <col min="2049" max="2049" width="7.7109375" style="50" customWidth="1"/>
    <col min="2050" max="2050" width="59.85546875" style="50" bestFit="1" customWidth="1"/>
    <col min="2051" max="2052" width="16.28515625" style="50" customWidth="1"/>
    <col min="2053" max="2304" width="9.28515625" style="50"/>
    <col min="2305" max="2305" width="7.7109375" style="50" customWidth="1"/>
    <col min="2306" max="2306" width="59.85546875" style="50" bestFit="1" customWidth="1"/>
    <col min="2307" max="2308" width="16.28515625" style="50" customWidth="1"/>
    <col min="2309" max="2560" width="9.28515625" style="50"/>
    <col min="2561" max="2561" width="7.7109375" style="50" customWidth="1"/>
    <col min="2562" max="2562" width="59.85546875" style="50" bestFit="1" customWidth="1"/>
    <col min="2563" max="2564" width="16.28515625" style="50" customWidth="1"/>
    <col min="2565" max="2816" width="9.28515625" style="50"/>
    <col min="2817" max="2817" width="7.7109375" style="50" customWidth="1"/>
    <col min="2818" max="2818" width="59.85546875" style="50" bestFit="1" customWidth="1"/>
    <col min="2819" max="2820" width="16.28515625" style="50" customWidth="1"/>
    <col min="2821" max="3072" width="9.28515625" style="50"/>
    <col min="3073" max="3073" width="7.7109375" style="50" customWidth="1"/>
    <col min="3074" max="3074" width="59.85546875" style="50" bestFit="1" customWidth="1"/>
    <col min="3075" max="3076" width="16.28515625" style="50" customWidth="1"/>
    <col min="3077" max="3328" width="9.28515625" style="50"/>
    <col min="3329" max="3329" width="7.7109375" style="50" customWidth="1"/>
    <col min="3330" max="3330" width="59.85546875" style="50" bestFit="1" customWidth="1"/>
    <col min="3331" max="3332" width="16.28515625" style="50" customWidth="1"/>
    <col min="3333" max="3584" width="9.28515625" style="50"/>
    <col min="3585" max="3585" width="7.7109375" style="50" customWidth="1"/>
    <col min="3586" max="3586" width="59.85546875" style="50" bestFit="1" customWidth="1"/>
    <col min="3587" max="3588" width="16.28515625" style="50" customWidth="1"/>
    <col min="3589" max="3840" width="9.28515625" style="50"/>
    <col min="3841" max="3841" width="7.7109375" style="50" customWidth="1"/>
    <col min="3842" max="3842" width="59.85546875" style="50" bestFit="1" customWidth="1"/>
    <col min="3843" max="3844" width="16.28515625" style="50" customWidth="1"/>
    <col min="3845" max="4096" width="9.28515625" style="50"/>
    <col min="4097" max="4097" width="7.7109375" style="50" customWidth="1"/>
    <col min="4098" max="4098" width="59.85546875" style="50" bestFit="1" customWidth="1"/>
    <col min="4099" max="4100" width="16.28515625" style="50" customWidth="1"/>
    <col min="4101" max="4352" width="9.28515625" style="50"/>
    <col min="4353" max="4353" width="7.7109375" style="50" customWidth="1"/>
    <col min="4354" max="4354" width="59.85546875" style="50" bestFit="1" customWidth="1"/>
    <col min="4355" max="4356" width="16.28515625" style="50" customWidth="1"/>
    <col min="4357" max="4608" width="9.28515625" style="50"/>
    <col min="4609" max="4609" width="7.7109375" style="50" customWidth="1"/>
    <col min="4610" max="4610" width="59.85546875" style="50" bestFit="1" customWidth="1"/>
    <col min="4611" max="4612" width="16.28515625" style="50" customWidth="1"/>
    <col min="4613" max="4864" width="9.28515625" style="50"/>
    <col min="4865" max="4865" width="7.7109375" style="50" customWidth="1"/>
    <col min="4866" max="4866" width="59.85546875" style="50" bestFit="1" customWidth="1"/>
    <col min="4867" max="4868" width="16.28515625" style="50" customWidth="1"/>
    <col min="4869" max="5120" width="9.28515625" style="50"/>
    <col min="5121" max="5121" width="7.7109375" style="50" customWidth="1"/>
    <col min="5122" max="5122" width="59.85546875" style="50" bestFit="1" customWidth="1"/>
    <col min="5123" max="5124" width="16.28515625" style="50" customWidth="1"/>
    <col min="5125" max="5376" width="9.28515625" style="50"/>
    <col min="5377" max="5377" width="7.7109375" style="50" customWidth="1"/>
    <col min="5378" max="5378" width="59.85546875" style="50" bestFit="1" customWidth="1"/>
    <col min="5379" max="5380" width="16.28515625" style="50" customWidth="1"/>
    <col min="5381" max="5632" width="9.28515625" style="50"/>
    <col min="5633" max="5633" width="7.7109375" style="50" customWidth="1"/>
    <col min="5634" max="5634" width="59.85546875" style="50" bestFit="1" customWidth="1"/>
    <col min="5635" max="5636" width="16.28515625" style="50" customWidth="1"/>
    <col min="5637" max="5888" width="9.28515625" style="50"/>
    <col min="5889" max="5889" width="7.7109375" style="50" customWidth="1"/>
    <col min="5890" max="5890" width="59.85546875" style="50" bestFit="1" customWidth="1"/>
    <col min="5891" max="5892" width="16.28515625" style="50" customWidth="1"/>
    <col min="5893" max="6144" width="9.28515625" style="50"/>
    <col min="6145" max="6145" width="7.7109375" style="50" customWidth="1"/>
    <col min="6146" max="6146" width="59.85546875" style="50" bestFit="1" customWidth="1"/>
    <col min="6147" max="6148" width="16.28515625" style="50" customWidth="1"/>
    <col min="6149" max="6400" width="9.28515625" style="50"/>
    <col min="6401" max="6401" width="7.7109375" style="50" customWidth="1"/>
    <col min="6402" max="6402" width="59.85546875" style="50" bestFit="1" customWidth="1"/>
    <col min="6403" max="6404" width="16.28515625" style="50" customWidth="1"/>
    <col min="6405" max="6656" width="9.28515625" style="50"/>
    <col min="6657" max="6657" width="7.7109375" style="50" customWidth="1"/>
    <col min="6658" max="6658" width="59.85546875" style="50" bestFit="1" customWidth="1"/>
    <col min="6659" max="6660" width="16.28515625" style="50" customWidth="1"/>
    <col min="6661" max="6912" width="9.28515625" style="50"/>
    <col min="6913" max="6913" width="7.7109375" style="50" customWidth="1"/>
    <col min="6914" max="6914" width="59.85546875" style="50" bestFit="1" customWidth="1"/>
    <col min="6915" max="6916" width="16.28515625" style="50" customWidth="1"/>
    <col min="6917" max="7168" width="9.28515625" style="50"/>
    <col min="7169" max="7169" width="7.7109375" style="50" customWidth="1"/>
    <col min="7170" max="7170" width="59.85546875" style="50" bestFit="1" customWidth="1"/>
    <col min="7171" max="7172" width="16.28515625" style="50" customWidth="1"/>
    <col min="7173" max="7424" width="9.28515625" style="50"/>
    <col min="7425" max="7425" width="7.7109375" style="50" customWidth="1"/>
    <col min="7426" max="7426" width="59.85546875" style="50" bestFit="1" customWidth="1"/>
    <col min="7427" max="7428" width="16.28515625" style="50" customWidth="1"/>
    <col min="7429" max="7680" width="9.28515625" style="50"/>
    <col min="7681" max="7681" width="7.7109375" style="50" customWidth="1"/>
    <col min="7682" max="7682" width="59.85546875" style="50" bestFit="1" customWidth="1"/>
    <col min="7683" max="7684" width="16.28515625" style="50" customWidth="1"/>
    <col min="7685" max="7936" width="9.28515625" style="50"/>
    <col min="7937" max="7937" width="7.7109375" style="50" customWidth="1"/>
    <col min="7938" max="7938" width="59.85546875" style="50" bestFit="1" customWidth="1"/>
    <col min="7939" max="7940" width="16.28515625" style="50" customWidth="1"/>
    <col min="7941" max="8192" width="9.28515625" style="50"/>
    <col min="8193" max="8193" width="7.7109375" style="50" customWidth="1"/>
    <col min="8194" max="8194" width="59.85546875" style="50" bestFit="1" customWidth="1"/>
    <col min="8195" max="8196" width="16.28515625" style="50" customWidth="1"/>
    <col min="8197" max="8448" width="9.28515625" style="50"/>
    <col min="8449" max="8449" width="7.7109375" style="50" customWidth="1"/>
    <col min="8450" max="8450" width="59.85546875" style="50" bestFit="1" customWidth="1"/>
    <col min="8451" max="8452" width="16.28515625" style="50" customWidth="1"/>
    <col min="8453" max="8704" width="9.28515625" style="50"/>
    <col min="8705" max="8705" width="7.7109375" style="50" customWidth="1"/>
    <col min="8706" max="8706" width="59.85546875" style="50" bestFit="1" customWidth="1"/>
    <col min="8707" max="8708" width="16.28515625" style="50" customWidth="1"/>
    <col min="8709" max="8960" width="9.28515625" style="50"/>
    <col min="8961" max="8961" width="7.7109375" style="50" customWidth="1"/>
    <col min="8962" max="8962" width="59.85546875" style="50" bestFit="1" customWidth="1"/>
    <col min="8963" max="8964" width="16.28515625" style="50" customWidth="1"/>
    <col min="8965" max="9216" width="9.28515625" style="50"/>
    <col min="9217" max="9217" width="7.7109375" style="50" customWidth="1"/>
    <col min="9218" max="9218" width="59.85546875" style="50" bestFit="1" customWidth="1"/>
    <col min="9219" max="9220" width="16.28515625" style="50" customWidth="1"/>
    <col min="9221" max="9472" width="9.28515625" style="50"/>
    <col min="9473" max="9473" width="7.7109375" style="50" customWidth="1"/>
    <col min="9474" max="9474" width="59.85546875" style="50" bestFit="1" customWidth="1"/>
    <col min="9475" max="9476" width="16.28515625" style="50" customWidth="1"/>
    <col min="9477" max="9728" width="9.28515625" style="50"/>
    <col min="9729" max="9729" width="7.7109375" style="50" customWidth="1"/>
    <col min="9730" max="9730" width="59.85546875" style="50" bestFit="1" customWidth="1"/>
    <col min="9731" max="9732" width="16.28515625" style="50" customWidth="1"/>
    <col min="9733" max="9984" width="9.28515625" style="50"/>
    <col min="9985" max="9985" width="7.7109375" style="50" customWidth="1"/>
    <col min="9986" max="9986" width="59.85546875" style="50" bestFit="1" customWidth="1"/>
    <col min="9987" max="9988" width="16.28515625" style="50" customWidth="1"/>
    <col min="9989" max="10240" width="9.28515625" style="50"/>
    <col min="10241" max="10241" width="7.7109375" style="50" customWidth="1"/>
    <col min="10242" max="10242" width="59.85546875" style="50" bestFit="1" customWidth="1"/>
    <col min="10243" max="10244" width="16.28515625" style="50" customWidth="1"/>
    <col min="10245" max="10496" width="9.28515625" style="50"/>
    <col min="10497" max="10497" width="7.7109375" style="50" customWidth="1"/>
    <col min="10498" max="10498" width="59.85546875" style="50" bestFit="1" customWidth="1"/>
    <col min="10499" max="10500" width="16.28515625" style="50" customWidth="1"/>
    <col min="10501" max="10752" width="9.28515625" style="50"/>
    <col min="10753" max="10753" width="7.7109375" style="50" customWidth="1"/>
    <col min="10754" max="10754" width="59.85546875" style="50" bestFit="1" customWidth="1"/>
    <col min="10755" max="10756" width="16.28515625" style="50" customWidth="1"/>
    <col min="10757" max="11008" width="9.28515625" style="50"/>
    <col min="11009" max="11009" width="7.7109375" style="50" customWidth="1"/>
    <col min="11010" max="11010" width="59.85546875" style="50" bestFit="1" customWidth="1"/>
    <col min="11011" max="11012" width="16.28515625" style="50" customWidth="1"/>
    <col min="11013" max="11264" width="9.28515625" style="50"/>
    <col min="11265" max="11265" width="7.7109375" style="50" customWidth="1"/>
    <col min="11266" max="11266" width="59.85546875" style="50" bestFit="1" customWidth="1"/>
    <col min="11267" max="11268" width="16.28515625" style="50" customWidth="1"/>
    <col min="11269" max="11520" width="9.28515625" style="50"/>
    <col min="11521" max="11521" width="7.7109375" style="50" customWidth="1"/>
    <col min="11522" max="11522" width="59.85546875" style="50" bestFit="1" customWidth="1"/>
    <col min="11523" max="11524" width="16.28515625" style="50" customWidth="1"/>
    <col min="11525" max="11776" width="9.28515625" style="50"/>
    <col min="11777" max="11777" width="7.7109375" style="50" customWidth="1"/>
    <col min="11778" max="11778" width="59.85546875" style="50" bestFit="1" customWidth="1"/>
    <col min="11779" max="11780" width="16.28515625" style="50" customWidth="1"/>
    <col min="11781" max="12032" width="9.28515625" style="50"/>
    <col min="12033" max="12033" width="7.7109375" style="50" customWidth="1"/>
    <col min="12034" max="12034" width="59.85546875" style="50" bestFit="1" customWidth="1"/>
    <col min="12035" max="12036" width="16.28515625" style="50" customWidth="1"/>
    <col min="12037" max="12288" width="9.28515625" style="50"/>
    <col min="12289" max="12289" width="7.7109375" style="50" customWidth="1"/>
    <col min="12290" max="12290" width="59.85546875" style="50" bestFit="1" customWidth="1"/>
    <col min="12291" max="12292" width="16.28515625" style="50" customWidth="1"/>
    <col min="12293" max="12544" width="9.28515625" style="50"/>
    <col min="12545" max="12545" width="7.7109375" style="50" customWidth="1"/>
    <col min="12546" max="12546" width="59.85546875" style="50" bestFit="1" customWidth="1"/>
    <col min="12547" max="12548" width="16.28515625" style="50" customWidth="1"/>
    <col min="12549" max="12800" width="9.28515625" style="50"/>
    <col min="12801" max="12801" width="7.7109375" style="50" customWidth="1"/>
    <col min="12802" max="12802" width="59.85546875" style="50" bestFit="1" customWidth="1"/>
    <col min="12803" max="12804" width="16.28515625" style="50" customWidth="1"/>
    <col min="12805" max="13056" width="9.28515625" style="50"/>
    <col min="13057" max="13057" width="7.7109375" style="50" customWidth="1"/>
    <col min="13058" max="13058" width="59.85546875" style="50" bestFit="1" customWidth="1"/>
    <col min="13059" max="13060" width="16.28515625" style="50" customWidth="1"/>
    <col min="13061" max="13312" width="9.28515625" style="50"/>
    <col min="13313" max="13313" width="7.7109375" style="50" customWidth="1"/>
    <col min="13314" max="13314" width="59.85546875" style="50" bestFit="1" customWidth="1"/>
    <col min="13315" max="13316" width="16.28515625" style="50" customWidth="1"/>
    <col min="13317" max="13568" width="9.28515625" style="50"/>
    <col min="13569" max="13569" width="7.7109375" style="50" customWidth="1"/>
    <col min="13570" max="13570" width="59.85546875" style="50" bestFit="1" customWidth="1"/>
    <col min="13571" max="13572" width="16.28515625" style="50" customWidth="1"/>
    <col min="13573" max="13824" width="9.28515625" style="50"/>
    <col min="13825" max="13825" width="7.7109375" style="50" customWidth="1"/>
    <col min="13826" max="13826" width="59.85546875" style="50" bestFit="1" customWidth="1"/>
    <col min="13827" max="13828" width="16.28515625" style="50" customWidth="1"/>
    <col min="13829" max="14080" width="9.28515625" style="50"/>
    <col min="14081" max="14081" width="7.7109375" style="50" customWidth="1"/>
    <col min="14082" max="14082" width="59.85546875" style="50" bestFit="1" customWidth="1"/>
    <col min="14083" max="14084" width="16.28515625" style="50" customWidth="1"/>
    <col min="14085" max="14336" width="9.28515625" style="50"/>
    <col min="14337" max="14337" width="7.7109375" style="50" customWidth="1"/>
    <col min="14338" max="14338" width="59.85546875" style="50" bestFit="1" customWidth="1"/>
    <col min="14339" max="14340" width="16.28515625" style="50" customWidth="1"/>
    <col min="14341" max="14592" width="9.28515625" style="50"/>
    <col min="14593" max="14593" width="7.7109375" style="50" customWidth="1"/>
    <col min="14594" max="14594" width="59.85546875" style="50" bestFit="1" customWidth="1"/>
    <col min="14595" max="14596" width="16.28515625" style="50" customWidth="1"/>
    <col min="14597" max="14848" width="9.28515625" style="50"/>
    <col min="14849" max="14849" width="7.7109375" style="50" customWidth="1"/>
    <col min="14850" max="14850" width="59.85546875" style="50" bestFit="1" customWidth="1"/>
    <col min="14851" max="14852" width="16.28515625" style="50" customWidth="1"/>
    <col min="14853" max="15104" width="9.28515625" style="50"/>
    <col min="15105" max="15105" width="7.7109375" style="50" customWidth="1"/>
    <col min="15106" max="15106" width="59.85546875" style="50" bestFit="1" customWidth="1"/>
    <col min="15107" max="15108" width="16.28515625" style="50" customWidth="1"/>
    <col min="15109" max="15360" width="9.28515625" style="50"/>
    <col min="15361" max="15361" width="7.7109375" style="50" customWidth="1"/>
    <col min="15362" max="15362" width="59.85546875" style="50" bestFit="1" customWidth="1"/>
    <col min="15363" max="15364" width="16.28515625" style="50" customWidth="1"/>
    <col min="15365" max="15616" width="9.28515625" style="50"/>
    <col min="15617" max="15617" width="7.7109375" style="50" customWidth="1"/>
    <col min="15618" max="15618" width="59.85546875" style="50" bestFit="1" customWidth="1"/>
    <col min="15619" max="15620" width="16.28515625" style="50" customWidth="1"/>
    <col min="15621" max="15872" width="9.28515625" style="50"/>
    <col min="15873" max="15873" width="7.7109375" style="50" customWidth="1"/>
    <col min="15874" max="15874" width="59.85546875" style="50" bestFit="1" customWidth="1"/>
    <col min="15875" max="15876" width="16.28515625" style="50" customWidth="1"/>
    <col min="15877" max="16128" width="9.28515625" style="50"/>
    <col min="16129" max="16129" width="7.7109375" style="50" customWidth="1"/>
    <col min="16130" max="16130" width="59.85546875" style="50" bestFit="1" customWidth="1"/>
    <col min="16131" max="16132" width="16.28515625" style="50" customWidth="1"/>
    <col min="16133" max="16384" width="9.28515625" style="50"/>
  </cols>
  <sheetData>
    <row r="1" spans="1:4" ht="35.1" customHeight="1" x14ac:dyDescent="0.25">
      <c r="A1" s="243" t="str">
        <f>+Títulos!$B$2&amp;"
ESTADO DE CAMBIOS EN LA SITUACION FINANCIERA
DEL 01 DE ENERO AL "&amp;Títulos!$B$3</f>
        <v>PODER JUDICIAL DEL ESTADO DE GUANAJUATO
ESTADO DE CAMBIOS EN LA SITUACION FINANCIERA
DEL 01 DE ENERO AL 30 DE SEPTIEMBRE DE 2017</v>
      </c>
      <c r="B1" s="244"/>
      <c r="C1" s="244"/>
      <c r="D1" s="245"/>
    </row>
    <row r="2" spans="1:4" s="51" customFormat="1" ht="15" customHeight="1" x14ac:dyDescent="0.25">
      <c r="A2" s="43" t="s">
        <v>0</v>
      </c>
      <c r="B2" s="147" t="s">
        <v>1</v>
      </c>
      <c r="C2" s="43" t="s">
        <v>101</v>
      </c>
      <c r="D2" s="43" t="s">
        <v>113</v>
      </c>
    </row>
    <row r="3" spans="1:4" s="55" customFormat="1" ht="12.75" x14ac:dyDescent="0.2">
      <c r="A3" s="52">
        <v>1000</v>
      </c>
      <c r="B3" s="2" t="s">
        <v>3</v>
      </c>
      <c r="C3" s="206">
        <v>0</v>
      </c>
      <c r="D3" s="207">
        <v>100562524.59999999</v>
      </c>
    </row>
    <row r="4" spans="1:4" ht="12.75" customHeight="1" x14ac:dyDescent="0.25">
      <c r="A4" s="59">
        <v>1100</v>
      </c>
      <c r="B4" s="4" t="s">
        <v>4</v>
      </c>
      <c r="C4" s="208">
        <v>0</v>
      </c>
      <c r="D4" s="209">
        <v>113346599.11</v>
      </c>
    </row>
    <row r="5" spans="1:4" ht="15" x14ac:dyDescent="0.25">
      <c r="A5" s="59">
        <v>1110</v>
      </c>
      <c r="B5" s="4" t="s">
        <v>5</v>
      </c>
      <c r="C5" s="208">
        <v>0</v>
      </c>
      <c r="D5" s="209">
        <v>115725069.47</v>
      </c>
    </row>
    <row r="6" spans="1:4" ht="15" x14ac:dyDescent="0.25">
      <c r="A6" s="59">
        <v>1111</v>
      </c>
      <c r="B6" s="4" t="s">
        <v>242</v>
      </c>
      <c r="C6" s="208">
        <v>0</v>
      </c>
      <c r="D6" s="209">
        <v>0</v>
      </c>
    </row>
    <row r="7" spans="1:4" ht="15" x14ac:dyDescent="0.25">
      <c r="A7" s="59">
        <v>1112</v>
      </c>
      <c r="B7" s="4" t="s">
        <v>243</v>
      </c>
      <c r="C7" s="208">
        <v>6914264.9900000002</v>
      </c>
      <c r="D7" s="209">
        <v>0</v>
      </c>
    </row>
    <row r="8" spans="1:4" ht="15" x14ac:dyDescent="0.25">
      <c r="A8" s="59">
        <v>1113</v>
      </c>
      <c r="B8" s="4" t="s">
        <v>244</v>
      </c>
      <c r="C8" s="208">
        <v>0</v>
      </c>
      <c r="D8" s="209">
        <v>68804.789999999994</v>
      </c>
    </row>
    <row r="9" spans="1:4" ht="15" x14ac:dyDescent="0.25">
      <c r="A9" s="59">
        <v>1114</v>
      </c>
      <c r="B9" s="4" t="s">
        <v>245</v>
      </c>
      <c r="C9" s="208">
        <v>0</v>
      </c>
      <c r="D9" s="209">
        <v>123332504.37</v>
      </c>
    </row>
    <row r="10" spans="1:4" ht="15" x14ac:dyDescent="0.25">
      <c r="A10" s="59">
        <v>1115</v>
      </c>
      <c r="B10" s="4" t="s">
        <v>247</v>
      </c>
      <c r="C10" s="208">
        <v>0</v>
      </c>
      <c r="D10" s="209">
        <v>0</v>
      </c>
    </row>
    <row r="11" spans="1:4" ht="15" x14ac:dyDescent="0.25">
      <c r="A11" s="59">
        <v>1116</v>
      </c>
      <c r="B11" s="4" t="s">
        <v>248</v>
      </c>
      <c r="C11" s="208">
        <v>746567.02</v>
      </c>
      <c r="D11" s="209">
        <v>0</v>
      </c>
    </row>
    <row r="12" spans="1:4" ht="15" x14ac:dyDescent="0.25">
      <c r="A12" s="59">
        <v>1119</v>
      </c>
      <c r="B12" s="4" t="s">
        <v>249</v>
      </c>
      <c r="C12" s="208">
        <v>15407.68</v>
      </c>
      <c r="D12" s="209">
        <v>0</v>
      </c>
    </row>
    <row r="13" spans="1:4" ht="15" x14ac:dyDescent="0.25">
      <c r="A13" s="59">
        <v>1120</v>
      </c>
      <c r="B13" s="4" t="s">
        <v>6</v>
      </c>
      <c r="C13" s="208">
        <v>5740803.4299999997</v>
      </c>
      <c r="D13" s="209">
        <v>0</v>
      </c>
    </row>
    <row r="14" spans="1:4" ht="15" x14ac:dyDescent="0.25">
      <c r="A14" s="59">
        <v>1121</v>
      </c>
      <c r="B14" s="4" t="s">
        <v>250</v>
      </c>
      <c r="C14" s="208">
        <v>0</v>
      </c>
      <c r="D14" s="209">
        <v>0</v>
      </c>
    </row>
    <row r="15" spans="1:4" ht="15" x14ac:dyDescent="0.25">
      <c r="A15" s="59">
        <v>1122</v>
      </c>
      <c r="B15" s="4" t="s">
        <v>251</v>
      </c>
      <c r="C15" s="208">
        <v>0</v>
      </c>
      <c r="D15" s="209">
        <v>0</v>
      </c>
    </row>
    <row r="16" spans="1:4" ht="15" x14ac:dyDescent="0.25">
      <c r="A16" s="59">
        <v>1123</v>
      </c>
      <c r="B16" s="4" t="s">
        <v>253</v>
      </c>
      <c r="C16" s="208">
        <v>6588169.7599999998</v>
      </c>
      <c r="D16" s="209">
        <v>0</v>
      </c>
    </row>
    <row r="17" spans="1:4" ht="15" x14ac:dyDescent="0.25">
      <c r="A17" s="59">
        <v>1124</v>
      </c>
      <c r="B17" s="4" t="s">
        <v>254</v>
      </c>
      <c r="C17" s="208">
        <v>0</v>
      </c>
      <c r="D17" s="209">
        <v>462690.78</v>
      </c>
    </row>
    <row r="18" spans="1:4" ht="15" x14ac:dyDescent="0.25">
      <c r="A18" s="59">
        <v>1125</v>
      </c>
      <c r="B18" s="4" t="s">
        <v>255</v>
      </c>
      <c r="C18" s="208">
        <v>0</v>
      </c>
      <c r="D18" s="209">
        <v>232716.68</v>
      </c>
    </row>
    <row r="19" spans="1:4" ht="15" x14ac:dyDescent="0.25">
      <c r="A19" s="59">
        <v>1126</v>
      </c>
      <c r="B19" s="4" t="s">
        <v>256</v>
      </c>
      <c r="C19" s="208">
        <v>0</v>
      </c>
      <c r="D19" s="209">
        <v>0</v>
      </c>
    </row>
    <row r="20" spans="1:4" ht="15" x14ac:dyDescent="0.25">
      <c r="A20" s="59">
        <v>1129</v>
      </c>
      <c r="B20" s="4" t="s">
        <v>257</v>
      </c>
      <c r="C20" s="208">
        <v>0</v>
      </c>
      <c r="D20" s="209">
        <v>151958.87</v>
      </c>
    </row>
    <row r="21" spans="1:4" ht="15" x14ac:dyDescent="0.25">
      <c r="A21" s="59">
        <v>1130</v>
      </c>
      <c r="B21" s="4" t="s">
        <v>8</v>
      </c>
      <c r="C21" s="208">
        <v>0</v>
      </c>
      <c r="D21" s="209">
        <v>6084499.9199999999</v>
      </c>
    </row>
    <row r="22" spans="1:4" ht="15" x14ac:dyDescent="0.25">
      <c r="A22" s="59">
        <v>1131</v>
      </c>
      <c r="B22" s="4" t="s">
        <v>258</v>
      </c>
      <c r="C22" s="208">
        <v>0</v>
      </c>
      <c r="D22" s="209">
        <v>579553.19999999995</v>
      </c>
    </row>
    <row r="23" spans="1:4" ht="15" x14ac:dyDescent="0.25">
      <c r="A23" s="59">
        <v>1132</v>
      </c>
      <c r="B23" s="4" t="s">
        <v>259</v>
      </c>
      <c r="C23" s="208">
        <v>0</v>
      </c>
      <c r="D23" s="209">
        <v>3679883.81</v>
      </c>
    </row>
    <row r="24" spans="1:4" ht="15" x14ac:dyDescent="0.25">
      <c r="A24" s="59">
        <v>1133</v>
      </c>
      <c r="B24" s="4" t="s">
        <v>260</v>
      </c>
      <c r="C24" s="208">
        <v>0</v>
      </c>
      <c r="D24" s="209">
        <v>0</v>
      </c>
    </row>
    <row r="25" spans="1:4" ht="15" x14ac:dyDescent="0.25">
      <c r="A25" s="59">
        <v>1134</v>
      </c>
      <c r="B25" s="4" t="s">
        <v>261</v>
      </c>
      <c r="C25" s="208">
        <v>0</v>
      </c>
      <c r="D25" s="209">
        <v>1825062.91</v>
      </c>
    </row>
    <row r="26" spans="1:4" ht="15" x14ac:dyDescent="0.25">
      <c r="A26" s="59">
        <v>1139</v>
      </c>
      <c r="B26" s="4" t="s">
        <v>262</v>
      </c>
      <c r="C26" s="208">
        <v>0</v>
      </c>
      <c r="D26" s="209">
        <v>0</v>
      </c>
    </row>
    <row r="27" spans="1:4" ht="15" x14ac:dyDescent="0.25">
      <c r="A27" s="59">
        <v>1140</v>
      </c>
      <c r="B27" s="4" t="s">
        <v>9</v>
      </c>
      <c r="C27" s="208">
        <v>0</v>
      </c>
      <c r="D27" s="209">
        <v>0</v>
      </c>
    </row>
    <row r="28" spans="1:4" ht="15" x14ac:dyDescent="0.25">
      <c r="A28" s="59">
        <v>1141</v>
      </c>
      <c r="B28" s="4" t="s">
        <v>263</v>
      </c>
      <c r="C28" s="208">
        <v>0</v>
      </c>
      <c r="D28" s="209">
        <v>0</v>
      </c>
    </row>
    <row r="29" spans="1:4" ht="15" x14ac:dyDescent="0.25">
      <c r="A29" s="59">
        <v>1142</v>
      </c>
      <c r="B29" s="4" t="s">
        <v>264</v>
      </c>
      <c r="C29" s="208">
        <v>0</v>
      </c>
      <c r="D29" s="209">
        <v>0</v>
      </c>
    </row>
    <row r="30" spans="1:4" ht="15" x14ac:dyDescent="0.25">
      <c r="A30" s="59">
        <v>1143</v>
      </c>
      <c r="B30" s="4" t="s">
        <v>265</v>
      </c>
      <c r="C30" s="208">
        <v>0</v>
      </c>
      <c r="D30" s="209">
        <v>0</v>
      </c>
    </row>
    <row r="31" spans="1:4" ht="15" x14ac:dyDescent="0.25">
      <c r="A31" s="59">
        <v>1144</v>
      </c>
      <c r="B31" s="4" t="s">
        <v>266</v>
      </c>
      <c r="C31" s="208">
        <v>0</v>
      </c>
      <c r="D31" s="209">
        <v>0</v>
      </c>
    </row>
    <row r="32" spans="1:4" ht="15" x14ac:dyDescent="0.25">
      <c r="A32" s="59">
        <v>1145</v>
      </c>
      <c r="B32" s="4" t="s">
        <v>267</v>
      </c>
      <c r="C32" s="208">
        <v>0</v>
      </c>
      <c r="D32" s="209">
        <v>0</v>
      </c>
    </row>
    <row r="33" spans="1:4" ht="15" x14ac:dyDescent="0.25">
      <c r="A33" s="59">
        <v>1150</v>
      </c>
      <c r="B33" s="4" t="s">
        <v>11</v>
      </c>
      <c r="C33" s="208">
        <v>2722166.85</v>
      </c>
      <c r="D33" s="209">
        <v>0</v>
      </c>
    </row>
    <row r="34" spans="1:4" ht="15" x14ac:dyDescent="0.25">
      <c r="A34" s="59">
        <v>1151</v>
      </c>
      <c r="B34" s="4" t="s">
        <v>268</v>
      </c>
      <c r="C34" s="208">
        <v>2722166.85</v>
      </c>
      <c r="D34" s="209">
        <v>0</v>
      </c>
    </row>
    <row r="35" spans="1:4" ht="15" x14ac:dyDescent="0.25">
      <c r="A35" s="59">
        <v>1160</v>
      </c>
      <c r="B35" s="4" t="s">
        <v>12</v>
      </c>
      <c r="C35" s="208">
        <v>0</v>
      </c>
      <c r="D35" s="209">
        <v>0</v>
      </c>
    </row>
    <row r="36" spans="1:4" ht="15" x14ac:dyDescent="0.25">
      <c r="A36" s="59">
        <v>1161</v>
      </c>
      <c r="B36" s="4" t="s">
        <v>269</v>
      </c>
      <c r="C36" s="208">
        <v>0</v>
      </c>
      <c r="D36" s="209">
        <v>0</v>
      </c>
    </row>
    <row r="37" spans="1:4" ht="15" x14ac:dyDescent="0.25">
      <c r="A37" s="59">
        <v>1162</v>
      </c>
      <c r="B37" s="4" t="s">
        <v>270</v>
      </c>
      <c r="C37" s="208">
        <v>0</v>
      </c>
      <c r="D37" s="209">
        <v>0</v>
      </c>
    </row>
    <row r="38" spans="1:4" ht="15" x14ac:dyDescent="0.25">
      <c r="A38" s="59">
        <v>1190</v>
      </c>
      <c r="B38" s="4" t="s">
        <v>13</v>
      </c>
      <c r="C38" s="208">
        <v>0</v>
      </c>
      <c r="D38" s="209">
        <v>0</v>
      </c>
    </row>
    <row r="39" spans="1:4" ht="15" x14ac:dyDescent="0.25">
      <c r="A39" s="59">
        <v>1191</v>
      </c>
      <c r="B39" s="4" t="s">
        <v>271</v>
      </c>
      <c r="C39" s="208">
        <v>0</v>
      </c>
      <c r="D39" s="209">
        <v>0</v>
      </c>
    </row>
    <row r="40" spans="1:4" ht="15" x14ac:dyDescent="0.25">
      <c r="A40" s="59">
        <v>1192</v>
      </c>
      <c r="B40" s="4" t="s">
        <v>272</v>
      </c>
      <c r="C40" s="208">
        <v>0</v>
      </c>
      <c r="D40" s="209">
        <v>0</v>
      </c>
    </row>
    <row r="41" spans="1:4" ht="15" x14ac:dyDescent="0.25">
      <c r="A41" s="59">
        <v>1193</v>
      </c>
      <c r="B41" s="4" t="s">
        <v>273</v>
      </c>
      <c r="C41" s="208">
        <v>0</v>
      </c>
      <c r="D41" s="209">
        <v>0</v>
      </c>
    </row>
    <row r="42" spans="1:4" ht="15" x14ac:dyDescent="0.25">
      <c r="A42" s="59">
        <v>1194</v>
      </c>
      <c r="B42" s="60" t="s">
        <v>595</v>
      </c>
      <c r="C42" s="208">
        <v>0</v>
      </c>
      <c r="D42" s="209">
        <v>0</v>
      </c>
    </row>
    <row r="43" spans="1:4" ht="15" x14ac:dyDescent="0.25">
      <c r="A43" s="59">
        <v>1200</v>
      </c>
      <c r="B43" s="4" t="s">
        <v>15</v>
      </c>
      <c r="C43" s="208">
        <v>12784074.51</v>
      </c>
      <c r="D43" s="209">
        <v>0</v>
      </c>
    </row>
    <row r="44" spans="1:4" ht="15" x14ac:dyDescent="0.25">
      <c r="A44" s="59">
        <v>1210</v>
      </c>
      <c r="B44" s="4" t="s">
        <v>16</v>
      </c>
      <c r="C44" s="208">
        <v>0</v>
      </c>
      <c r="D44" s="209">
        <v>0</v>
      </c>
    </row>
    <row r="45" spans="1:4" ht="15" x14ac:dyDescent="0.25">
      <c r="A45" s="59">
        <v>1211</v>
      </c>
      <c r="B45" s="4" t="s">
        <v>274</v>
      </c>
      <c r="C45" s="208">
        <v>0</v>
      </c>
      <c r="D45" s="209">
        <v>0</v>
      </c>
    </row>
    <row r="46" spans="1:4" ht="15" x14ac:dyDescent="0.25">
      <c r="A46" s="59">
        <v>1212</v>
      </c>
      <c r="B46" s="4" t="s">
        <v>275</v>
      </c>
      <c r="C46" s="208">
        <v>0</v>
      </c>
      <c r="D46" s="209">
        <v>0</v>
      </c>
    </row>
    <row r="47" spans="1:4" ht="15" x14ac:dyDescent="0.25">
      <c r="A47" s="59">
        <v>1213</v>
      </c>
      <c r="B47" s="4" t="s">
        <v>276</v>
      </c>
      <c r="C47" s="208">
        <v>0</v>
      </c>
      <c r="D47" s="209">
        <v>0</v>
      </c>
    </row>
    <row r="48" spans="1:4" ht="15" x14ac:dyDescent="0.25">
      <c r="A48" s="59">
        <v>1214</v>
      </c>
      <c r="B48" s="4" t="s">
        <v>278</v>
      </c>
      <c r="C48" s="208">
        <v>0</v>
      </c>
      <c r="D48" s="209">
        <v>0</v>
      </c>
    </row>
    <row r="49" spans="1:4" ht="15" x14ac:dyDescent="0.25">
      <c r="A49" s="59">
        <v>1220</v>
      </c>
      <c r="B49" s="4" t="s">
        <v>17</v>
      </c>
      <c r="C49" s="208">
        <v>0</v>
      </c>
      <c r="D49" s="209">
        <v>0</v>
      </c>
    </row>
    <row r="50" spans="1:4" ht="15" x14ac:dyDescent="0.25">
      <c r="A50" s="59">
        <v>1221</v>
      </c>
      <c r="B50" s="4" t="s">
        <v>280</v>
      </c>
      <c r="C50" s="208">
        <v>0</v>
      </c>
      <c r="D50" s="209">
        <v>0</v>
      </c>
    </row>
    <row r="51" spans="1:4" ht="15" x14ac:dyDescent="0.25">
      <c r="A51" s="59">
        <v>1222</v>
      </c>
      <c r="B51" s="4" t="s">
        <v>281</v>
      </c>
      <c r="C51" s="208">
        <v>0</v>
      </c>
      <c r="D51" s="209">
        <v>0</v>
      </c>
    </row>
    <row r="52" spans="1:4" ht="15" x14ac:dyDescent="0.25">
      <c r="A52" s="59">
        <v>1223</v>
      </c>
      <c r="B52" s="4" t="s">
        <v>282</v>
      </c>
      <c r="C52" s="208">
        <v>0</v>
      </c>
      <c r="D52" s="209">
        <v>0</v>
      </c>
    </row>
    <row r="53" spans="1:4" ht="15" x14ac:dyDescent="0.25">
      <c r="A53" s="59">
        <v>1224</v>
      </c>
      <c r="B53" s="4" t="s">
        <v>283</v>
      </c>
      <c r="C53" s="208">
        <v>0</v>
      </c>
      <c r="D53" s="209">
        <v>0</v>
      </c>
    </row>
    <row r="54" spans="1:4" ht="15" x14ac:dyDescent="0.25">
      <c r="A54" s="59">
        <v>1229</v>
      </c>
      <c r="B54" s="4" t="s">
        <v>284</v>
      </c>
      <c r="C54" s="208">
        <v>0</v>
      </c>
      <c r="D54" s="209">
        <v>0</v>
      </c>
    </row>
    <row r="55" spans="1:4" ht="15" x14ac:dyDescent="0.25">
      <c r="A55" s="59">
        <v>1230</v>
      </c>
      <c r="B55" s="4" t="s">
        <v>18</v>
      </c>
      <c r="C55" s="208">
        <v>0</v>
      </c>
      <c r="D55" s="209">
        <v>6994341.8899999997</v>
      </c>
    </row>
    <row r="56" spans="1:4" ht="15" x14ac:dyDescent="0.25">
      <c r="A56" s="59">
        <v>1231</v>
      </c>
      <c r="B56" s="4" t="s">
        <v>285</v>
      </c>
      <c r="C56" s="208">
        <v>0</v>
      </c>
      <c r="D56" s="209">
        <v>0</v>
      </c>
    </row>
    <row r="57" spans="1:4" ht="15" x14ac:dyDescent="0.25">
      <c r="A57" s="59">
        <v>1232</v>
      </c>
      <c r="B57" s="4" t="s">
        <v>286</v>
      </c>
      <c r="C57" s="208">
        <v>0</v>
      </c>
      <c r="D57" s="209">
        <v>0</v>
      </c>
    </row>
    <row r="58" spans="1:4" ht="15" x14ac:dyDescent="0.25">
      <c r="A58" s="59">
        <v>1233</v>
      </c>
      <c r="B58" s="4" t="s">
        <v>287</v>
      </c>
      <c r="C58" s="208">
        <v>0</v>
      </c>
      <c r="D58" s="209">
        <v>0</v>
      </c>
    </row>
    <row r="59" spans="1:4" ht="15" x14ac:dyDescent="0.25">
      <c r="A59" s="59">
        <v>1234</v>
      </c>
      <c r="B59" s="4" t="s">
        <v>288</v>
      </c>
      <c r="C59" s="208">
        <v>0</v>
      </c>
      <c r="D59" s="209">
        <v>0</v>
      </c>
    </row>
    <row r="60" spans="1:4" ht="15" x14ac:dyDescent="0.25">
      <c r="A60" s="59">
        <v>1235</v>
      </c>
      <c r="B60" s="4" t="s">
        <v>289</v>
      </c>
      <c r="C60" s="208">
        <v>0</v>
      </c>
      <c r="D60" s="209">
        <v>0</v>
      </c>
    </row>
    <row r="61" spans="1:4" ht="15" x14ac:dyDescent="0.25">
      <c r="A61" s="59">
        <v>1236</v>
      </c>
      <c r="B61" s="4" t="s">
        <v>290</v>
      </c>
      <c r="C61" s="208">
        <v>0</v>
      </c>
      <c r="D61" s="209">
        <v>6994341.8899999997</v>
      </c>
    </row>
    <row r="62" spans="1:4" ht="15" x14ac:dyDescent="0.25">
      <c r="A62" s="59">
        <v>1239</v>
      </c>
      <c r="B62" s="4" t="s">
        <v>291</v>
      </c>
      <c r="C62" s="208">
        <v>0</v>
      </c>
      <c r="D62" s="209">
        <v>0</v>
      </c>
    </row>
    <row r="63" spans="1:4" ht="15" x14ac:dyDescent="0.25">
      <c r="A63" s="59">
        <v>1240</v>
      </c>
      <c r="B63" s="4" t="s">
        <v>20</v>
      </c>
      <c r="C63" s="208">
        <v>0</v>
      </c>
      <c r="D63" s="209">
        <v>8162233.5099999998</v>
      </c>
    </row>
    <row r="64" spans="1:4" ht="15" x14ac:dyDescent="0.25">
      <c r="A64" s="59">
        <v>1241</v>
      </c>
      <c r="B64" s="4" t="s">
        <v>21</v>
      </c>
      <c r="C64" s="208">
        <v>0</v>
      </c>
      <c r="D64" s="209">
        <v>8090426.9900000002</v>
      </c>
    </row>
    <row r="65" spans="1:4" ht="15" x14ac:dyDescent="0.25">
      <c r="A65" s="59">
        <v>1242</v>
      </c>
      <c r="B65" s="4" t="s">
        <v>22</v>
      </c>
      <c r="C65" s="208">
        <v>0</v>
      </c>
      <c r="D65" s="209">
        <v>0</v>
      </c>
    </row>
    <row r="66" spans="1:4" ht="15" x14ac:dyDescent="0.25">
      <c r="A66" s="59">
        <v>1243</v>
      </c>
      <c r="B66" s="4" t="s">
        <v>23</v>
      </c>
      <c r="C66" s="208">
        <v>0</v>
      </c>
      <c r="D66" s="209">
        <v>0</v>
      </c>
    </row>
    <row r="67" spans="1:4" ht="15" x14ac:dyDescent="0.25">
      <c r="A67" s="59">
        <v>1244</v>
      </c>
      <c r="B67" s="4" t="s">
        <v>24</v>
      </c>
      <c r="C67" s="208">
        <v>0</v>
      </c>
      <c r="D67" s="209">
        <v>0</v>
      </c>
    </row>
    <row r="68" spans="1:4" ht="15" x14ac:dyDescent="0.25">
      <c r="A68" s="59">
        <v>1245</v>
      </c>
      <c r="B68" s="4" t="s">
        <v>25</v>
      </c>
      <c r="C68" s="208">
        <v>0</v>
      </c>
      <c r="D68" s="209">
        <v>0</v>
      </c>
    </row>
    <row r="69" spans="1:4" ht="15" x14ac:dyDescent="0.25">
      <c r="A69" s="59">
        <v>1246</v>
      </c>
      <c r="B69" s="4" t="s">
        <v>26</v>
      </c>
      <c r="C69" s="208">
        <v>0</v>
      </c>
      <c r="D69" s="209">
        <v>71806.52</v>
      </c>
    </row>
    <row r="70" spans="1:4" ht="15" x14ac:dyDescent="0.25">
      <c r="A70" s="59">
        <v>1247</v>
      </c>
      <c r="B70" s="4" t="s">
        <v>292</v>
      </c>
      <c r="C70" s="208">
        <v>0</v>
      </c>
      <c r="D70" s="209">
        <v>0</v>
      </c>
    </row>
    <row r="71" spans="1:4" ht="15" x14ac:dyDescent="0.25">
      <c r="A71" s="59">
        <v>1248</v>
      </c>
      <c r="B71" s="4" t="s">
        <v>27</v>
      </c>
      <c r="C71" s="208">
        <v>0</v>
      </c>
      <c r="D71" s="209">
        <v>0</v>
      </c>
    </row>
    <row r="72" spans="1:4" ht="15" x14ac:dyDescent="0.25">
      <c r="A72" s="59">
        <v>1250</v>
      </c>
      <c r="B72" s="4" t="s">
        <v>28</v>
      </c>
      <c r="C72" s="208">
        <v>260278.48</v>
      </c>
      <c r="D72" s="209">
        <v>0</v>
      </c>
    </row>
    <row r="73" spans="1:4" ht="15" x14ac:dyDescent="0.25">
      <c r="A73" s="59">
        <v>1251</v>
      </c>
      <c r="B73" s="4" t="s">
        <v>293</v>
      </c>
      <c r="C73" s="208">
        <v>0</v>
      </c>
      <c r="D73" s="209">
        <v>0</v>
      </c>
    </row>
    <row r="74" spans="1:4" ht="15" x14ac:dyDescent="0.25">
      <c r="A74" s="59">
        <v>1252</v>
      </c>
      <c r="B74" s="4" t="s">
        <v>294</v>
      </c>
      <c r="C74" s="208">
        <v>0</v>
      </c>
      <c r="D74" s="209">
        <v>0</v>
      </c>
    </row>
    <row r="75" spans="1:4" ht="15" x14ac:dyDescent="0.25">
      <c r="A75" s="59">
        <v>1253</v>
      </c>
      <c r="B75" s="4" t="s">
        <v>295</v>
      </c>
      <c r="C75" s="208">
        <v>0</v>
      </c>
      <c r="D75" s="209">
        <v>0</v>
      </c>
    </row>
    <row r="76" spans="1:4" ht="15" x14ac:dyDescent="0.25">
      <c r="A76" s="59">
        <v>1254</v>
      </c>
      <c r="B76" s="4" t="s">
        <v>296</v>
      </c>
      <c r="C76" s="208">
        <v>260278.48</v>
      </c>
      <c r="D76" s="209">
        <v>0</v>
      </c>
    </row>
    <row r="77" spans="1:4" ht="15" x14ac:dyDescent="0.25">
      <c r="A77" s="59">
        <v>1259</v>
      </c>
      <c r="B77" s="4" t="s">
        <v>297</v>
      </c>
      <c r="C77" s="208">
        <v>0</v>
      </c>
      <c r="D77" s="209">
        <v>0</v>
      </c>
    </row>
    <row r="78" spans="1:4" ht="15" x14ac:dyDescent="0.25">
      <c r="A78" s="59">
        <v>1260</v>
      </c>
      <c r="B78" s="4" t="s">
        <v>30</v>
      </c>
      <c r="C78" s="208">
        <v>27680371.43</v>
      </c>
      <c r="D78" s="209">
        <v>0</v>
      </c>
    </row>
    <row r="79" spans="1:4" ht="15" x14ac:dyDescent="0.25">
      <c r="A79" s="59">
        <v>1261</v>
      </c>
      <c r="B79" s="4" t="s">
        <v>298</v>
      </c>
      <c r="C79" s="208">
        <v>13628467.02</v>
      </c>
      <c r="D79" s="209">
        <v>0</v>
      </c>
    </row>
    <row r="80" spans="1:4" ht="15" x14ac:dyDescent="0.25">
      <c r="A80" s="59">
        <v>1262</v>
      </c>
      <c r="B80" s="4" t="s">
        <v>299</v>
      </c>
      <c r="C80" s="208">
        <v>0</v>
      </c>
      <c r="D80" s="209">
        <v>0</v>
      </c>
    </row>
    <row r="81" spans="1:4" ht="15" x14ac:dyDescent="0.25">
      <c r="A81" s="59">
        <v>1263</v>
      </c>
      <c r="B81" s="4" t="s">
        <v>300</v>
      </c>
      <c r="C81" s="208">
        <v>14233574.140000001</v>
      </c>
      <c r="D81" s="209">
        <v>0</v>
      </c>
    </row>
    <row r="82" spans="1:4" ht="15" x14ac:dyDescent="0.25">
      <c r="A82" s="59">
        <v>1264</v>
      </c>
      <c r="B82" s="4" t="s">
        <v>301</v>
      </c>
      <c r="C82" s="208">
        <v>0</v>
      </c>
      <c r="D82" s="209">
        <v>0</v>
      </c>
    </row>
    <row r="83" spans="1:4" ht="15" x14ac:dyDescent="0.25">
      <c r="A83" s="59">
        <v>1265</v>
      </c>
      <c r="B83" s="4" t="s">
        <v>302</v>
      </c>
      <c r="C83" s="208">
        <v>0</v>
      </c>
      <c r="D83" s="209">
        <v>181669.73</v>
      </c>
    </row>
    <row r="84" spans="1:4" ht="15" x14ac:dyDescent="0.25">
      <c r="A84" s="59">
        <v>1270</v>
      </c>
      <c r="B84" s="4" t="s">
        <v>31</v>
      </c>
      <c r="C84" s="208">
        <v>0</v>
      </c>
      <c r="D84" s="209">
        <v>0</v>
      </c>
    </row>
    <row r="85" spans="1:4" ht="15" x14ac:dyDescent="0.25">
      <c r="A85" s="59">
        <v>1271</v>
      </c>
      <c r="B85" s="4" t="s">
        <v>303</v>
      </c>
      <c r="C85" s="208">
        <v>0</v>
      </c>
      <c r="D85" s="209">
        <v>0</v>
      </c>
    </row>
    <row r="86" spans="1:4" ht="15" x14ac:dyDescent="0.25">
      <c r="A86" s="59">
        <v>1272</v>
      </c>
      <c r="B86" s="4" t="s">
        <v>304</v>
      </c>
      <c r="C86" s="208">
        <v>0</v>
      </c>
      <c r="D86" s="209">
        <v>0</v>
      </c>
    </row>
    <row r="87" spans="1:4" ht="15" x14ac:dyDescent="0.25">
      <c r="A87" s="59">
        <v>1273</v>
      </c>
      <c r="B87" s="4" t="s">
        <v>305</v>
      </c>
      <c r="C87" s="208">
        <v>0</v>
      </c>
      <c r="D87" s="209">
        <v>0</v>
      </c>
    </row>
    <row r="88" spans="1:4" ht="15" x14ac:dyDescent="0.25">
      <c r="A88" s="59">
        <v>1274</v>
      </c>
      <c r="B88" s="4" t="s">
        <v>306</v>
      </c>
      <c r="C88" s="208">
        <v>0</v>
      </c>
      <c r="D88" s="209">
        <v>0</v>
      </c>
    </row>
    <row r="89" spans="1:4" ht="15" x14ac:dyDescent="0.25">
      <c r="A89" s="59">
        <v>1275</v>
      </c>
      <c r="B89" s="4" t="s">
        <v>307</v>
      </c>
      <c r="C89" s="208">
        <v>0</v>
      </c>
      <c r="D89" s="209">
        <v>0</v>
      </c>
    </row>
    <row r="90" spans="1:4" ht="15" x14ac:dyDescent="0.25">
      <c r="A90" s="59">
        <v>1279</v>
      </c>
      <c r="B90" s="4" t="s">
        <v>308</v>
      </c>
      <c r="C90" s="208">
        <v>0</v>
      </c>
      <c r="D90" s="209">
        <v>0</v>
      </c>
    </row>
    <row r="91" spans="1:4" ht="15" x14ac:dyDescent="0.25">
      <c r="A91" s="59">
        <v>1280</v>
      </c>
      <c r="B91" s="4" t="s">
        <v>32</v>
      </c>
      <c r="C91" s="208">
        <v>0</v>
      </c>
      <c r="D91" s="209">
        <v>0</v>
      </c>
    </row>
    <row r="92" spans="1:4" ht="15" x14ac:dyDescent="0.25">
      <c r="A92" s="59">
        <v>1281</v>
      </c>
      <c r="B92" s="4" t="s">
        <v>309</v>
      </c>
      <c r="C92" s="208">
        <v>0</v>
      </c>
      <c r="D92" s="209">
        <v>0</v>
      </c>
    </row>
    <row r="93" spans="1:4" ht="15" x14ac:dyDescent="0.25">
      <c r="A93" s="59">
        <v>1282</v>
      </c>
      <c r="B93" s="4" t="s">
        <v>310</v>
      </c>
      <c r="C93" s="208">
        <v>0</v>
      </c>
      <c r="D93" s="209">
        <v>0</v>
      </c>
    </row>
    <row r="94" spans="1:4" ht="15" x14ac:dyDescent="0.25">
      <c r="A94" s="59">
        <v>1283</v>
      </c>
      <c r="B94" s="4" t="s">
        <v>311</v>
      </c>
      <c r="C94" s="208">
        <v>0</v>
      </c>
      <c r="D94" s="209">
        <v>0</v>
      </c>
    </row>
    <row r="95" spans="1:4" ht="15" x14ac:dyDescent="0.25">
      <c r="A95" s="59">
        <v>1284</v>
      </c>
      <c r="B95" s="4" t="s">
        <v>312</v>
      </c>
      <c r="C95" s="208">
        <v>0</v>
      </c>
      <c r="D95" s="209">
        <v>0</v>
      </c>
    </row>
    <row r="96" spans="1:4" ht="15" x14ac:dyDescent="0.25">
      <c r="A96" s="59">
        <v>1289</v>
      </c>
      <c r="B96" s="4" t="s">
        <v>313</v>
      </c>
      <c r="C96" s="208">
        <v>0</v>
      </c>
      <c r="D96" s="209">
        <v>0</v>
      </c>
    </row>
    <row r="97" spans="1:4" ht="15" x14ac:dyDescent="0.25">
      <c r="A97" s="59">
        <v>1290</v>
      </c>
      <c r="B97" s="4" t="s">
        <v>34</v>
      </c>
      <c r="C97" s="208">
        <v>0</v>
      </c>
      <c r="D97" s="209">
        <v>0</v>
      </c>
    </row>
    <row r="98" spans="1:4" ht="15" x14ac:dyDescent="0.25">
      <c r="A98" s="59">
        <v>1291</v>
      </c>
      <c r="B98" s="4" t="s">
        <v>314</v>
      </c>
      <c r="C98" s="208">
        <v>0</v>
      </c>
      <c r="D98" s="209">
        <v>0</v>
      </c>
    </row>
    <row r="99" spans="1:4" ht="15" x14ac:dyDescent="0.25">
      <c r="A99" s="59">
        <v>1292</v>
      </c>
      <c r="B99" s="4" t="s">
        <v>315</v>
      </c>
      <c r="C99" s="208">
        <v>0</v>
      </c>
      <c r="D99" s="209">
        <v>0</v>
      </c>
    </row>
    <row r="100" spans="1:4" ht="15" x14ac:dyDescent="0.25">
      <c r="A100" s="59">
        <v>1293</v>
      </c>
      <c r="B100" s="4" t="s">
        <v>316</v>
      </c>
      <c r="C100" s="208">
        <v>0</v>
      </c>
      <c r="D100" s="209">
        <v>0</v>
      </c>
    </row>
    <row r="101" spans="1:4" s="55" customFormat="1" ht="12.75" x14ac:dyDescent="0.2">
      <c r="A101" s="56">
        <v>2000</v>
      </c>
      <c r="B101" s="3" t="s">
        <v>35</v>
      </c>
      <c r="C101" s="210">
        <v>0</v>
      </c>
      <c r="D101" s="211">
        <v>58144413.200000003</v>
      </c>
    </row>
    <row r="102" spans="1:4" ht="15" x14ac:dyDescent="0.25">
      <c r="A102" s="59">
        <v>2100</v>
      </c>
      <c r="B102" s="4" t="s">
        <v>36</v>
      </c>
      <c r="C102" s="208">
        <v>0</v>
      </c>
      <c r="D102" s="209">
        <v>55113313.100000001</v>
      </c>
    </row>
    <row r="103" spans="1:4" ht="15" x14ac:dyDescent="0.25">
      <c r="A103" s="59">
        <v>2110</v>
      </c>
      <c r="B103" s="4" t="s">
        <v>37</v>
      </c>
      <c r="C103" s="208">
        <v>0</v>
      </c>
      <c r="D103" s="209">
        <v>55113467.520000003</v>
      </c>
    </row>
    <row r="104" spans="1:4" ht="15" x14ac:dyDescent="0.25">
      <c r="A104" s="59">
        <v>2111</v>
      </c>
      <c r="B104" s="4" t="s">
        <v>317</v>
      </c>
      <c r="C104" s="208">
        <v>0</v>
      </c>
      <c r="D104" s="209">
        <v>2198064.04</v>
      </c>
    </row>
    <row r="105" spans="1:4" ht="15" x14ac:dyDescent="0.25">
      <c r="A105" s="59">
        <v>2112</v>
      </c>
      <c r="B105" s="4" t="s">
        <v>318</v>
      </c>
      <c r="C105" s="208">
        <v>0</v>
      </c>
      <c r="D105" s="209">
        <v>9710384.2899999991</v>
      </c>
    </row>
    <row r="106" spans="1:4" ht="15" x14ac:dyDescent="0.25">
      <c r="A106" s="59">
        <v>2113</v>
      </c>
      <c r="B106" s="4" t="s">
        <v>319</v>
      </c>
      <c r="C106" s="208">
        <v>0</v>
      </c>
      <c r="D106" s="209">
        <v>374620.83</v>
      </c>
    </row>
    <row r="107" spans="1:4" ht="15" x14ac:dyDescent="0.25">
      <c r="A107" s="59">
        <v>2114</v>
      </c>
      <c r="B107" s="4" t="s">
        <v>320</v>
      </c>
      <c r="C107" s="208">
        <v>0</v>
      </c>
      <c r="D107" s="209">
        <v>0</v>
      </c>
    </row>
    <row r="108" spans="1:4" ht="15" x14ac:dyDescent="0.25">
      <c r="A108" s="59">
        <v>2115</v>
      </c>
      <c r="B108" s="4" t="s">
        <v>321</v>
      </c>
      <c r="C108" s="208">
        <v>0</v>
      </c>
      <c r="D108" s="209">
        <v>0</v>
      </c>
    </row>
    <row r="109" spans="1:4" ht="15" x14ac:dyDescent="0.25">
      <c r="A109" s="59">
        <v>2116</v>
      </c>
      <c r="B109" s="4" t="s">
        <v>322</v>
      </c>
      <c r="C109" s="208">
        <v>0</v>
      </c>
      <c r="D109" s="209">
        <v>0</v>
      </c>
    </row>
    <row r="110" spans="1:4" ht="15" x14ac:dyDescent="0.25">
      <c r="A110" s="59">
        <v>2117</v>
      </c>
      <c r="B110" s="4" t="s">
        <v>323</v>
      </c>
      <c r="C110" s="208">
        <v>0</v>
      </c>
      <c r="D110" s="209">
        <v>40291434.810000002</v>
      </c>
    </row>
    <row r="111" spans="1:4" ht="15" x14ac:dyDescent="0.25">
      <c r="A111" s="59">
        <v>2118</v>
      </c>
      <c r="B111" s="4" t="s">
        <v>324</v>
      </c>
      <c r="C111" s="208">
        <v>0</v>
      </c>
      <c r="D111" s="209">
        <v>0</v>
      </c>
    </row>
    <row r="112" spans="1:4" ht="15" x14ac:dyDescent="0.25">
      <c r="A112" s="59">
        <v>2119</v>
      </c>
      <c r="B112" s="4" t="s">
        <v>325</v>
      </c>
      <c r="C112" s="208">
        <v>0</v>
      </c>
      <c r="D112" s="209">
        <v>2538963.5499999998</v>
      </c>
    </row>
    <row r="113" spans="1:4" ht="15" x14ac:dyDescent="0.25">
      <c r="A113" s="59">
        <v>2120</v>
      </c>
      <c r="B113" s="4" t="s">
        <v>39</v>
      </c>
      <c r="C113" s="208">
        <v>0</v>
      </c>
      <c r="D113" s="209">
        <v>0</v>
      </c>
    </row>
    <row r="114" spans="1:4" ht="15" x14ac:dyDescent="0.25">
      <c r="A114" s="59">
        <v>2121</v>
      </c>
      <c r="B114" s="4" t="s">
        <v>326</v>
      </c>
      <c r="C114" s="208">
        <v>0</v>
      </c>
      <c r="D114" s="209">
        <v>0</v>
      </c>
    </row>
    <row r="115" spans="1:4" ht="15" x14ac:dyDescent="0.25">
      <c r="A115" s="59">
        <v>2122</v>
      </c>
      <c r="B115" s="4" t="s">
        <v>327</v>
      </c>
      <c r="C115" s="208">
        <v>0</v>
      </c>
      <c r="D115" s="209">
        <v>0</v>
      </c>
    </row>
    <row r="116" spans="1:4" ht="15" x14ac:dyDescent="0.25">
      <c r="A116" s="59">
        <v>2129</v>
      </c>
      <c r="B116" s="4" t="s">
        <v>328</v>
      </c>
      <c r="C116" s="208">
        <v>0</v>
      </c>
      <c r="D116" s="209">
        <v>0</v>
      </c>
    </row>
    <row r="117" spans="1:4" ht="15" x14ac:dyDescent="0.25">
      <c r="A117" s="59">
        <v>2130</v>
      </c>
      <c r="B117" s="4" t="s">
        <v>40</v>
      </c>
      <c r="C117" s="208">
        <v>0</v>
      </c>
      <c r="D117" s="209">
        <v>0</v>
      </c>
    </row>
    <row r="118" spans="1:4" ht="15" x14ac:dyDescent="0.25">
      <c r="A118" s="59">
        <v>2131</v>
      </c>
      <c r="B118" s="4" t="s">
        <v>329</v>
      </c>
      <c r="C118" s="208">
        <v>0</v>
      </c>
      <c r="D118" s="209">
        <v>0</v>
      </c>
    </row>
    <row r="119" spans="1:4" ht="15" x14ac:dyDescent="0.25">
      <c r="A119" s="59">
        <v>2132</v>
      </c>
      <c r="B119" s="4" t="s">
        <v>330</v>
      </c>
      <c r="C119" s="208">
        <v>0</v>
      </c>
      <c r="D119" s="209">
        <v>0</v>
      </c>
    </row>
    <row r="120" spans="1:4" ht="15" x14ac:dyDescent="0.25">
      <c r="A120" s="59">
        <v>2133</v>
      </c>
      <c r="B120" s="4" t="s">
        <v>331</v>
      </c>
      <c r="C120" s="208">
        <v>0</v>
      </c>
      <c r="D120" s="209">
        <v>0</v>
      </c>
    </row>
    <row r="121" spans="1:4" ht="15" x14ac:dyDescent="0.25">
      <c r="A121" s="59">
        <v>2140</v>
      </c>
      <c r="B121" s="4" t="s">
        <v>41</v>
      </c>
      <c r="C121" s="208">
        <v>0</v>
      </c>
      <c r="D121" s="209">
        <v>0</v>
      </c>
    </row>
    <row r="122" spans="1:4" ht="15" x14ac:dyDescent="0.25">
      <c r="A122" s="59">
        <v>2141</v>
      </c>
      <c r="B122" s="4" t="s">
        <v>332</v>
      </c>
      <c r="C122" s="208">
        <v>0</v>
      </c>
      <c r="D122" s="209">
        <v>0</v>
      </c>
    </row>
    <row r="123" spans="1:4" ht="15" x14ac:dyDescent="0.25">
      <c r="A123" s="59">
        <v>2142</v>
      </c>
      <c r="B123" s="4" t="s">
        <v>333</v>
      </c>
      <c r="C123" s="208">
        <v>0</v>
      </c>
      <c r="D123" s="209">
        <v>0</v>
      </c>
    </row>
    <row r="124" spans="1:4" ht="15" x14ac:dyDescent="0.25">
      <c r="A124" s="59">
        <v>2150</v>
      </c>
      <c r="B124" s="4" t="s">
        <v>42</v>
      </c>
      <c r="C124" s="208">
        <v>0</v>
      </c>
      <c r="D124" s="209">
        <v>0</v>
      </c>
    </row>
    <row r="125" spans="1:4" ht="15" x14ac:dyDescent="0.25">
      <c r="A125" s="59">
        <v>2151</v>
      </c>
      <c r="B125" s="4" t="s">
        <v>334</v>
      </c>
      <c r="C125" s="208">
        <v>0</v>
      </c>
      <c r="D125" s="209">
        <v>0</v>
      </c>
    </row>
    <row r="126" spans="1:4" ht="15" x14ac:dyDescent="0.25">
      <c r="A126" s="59">
        <v>2152</v>
      </c>
      <c r="B126" s="4" t="s">
        <v>335</v>
      </c>
      <c r="C126" s="208">
        <v>0</v>
      </c>
      <c r="D126" s="209">
        <v>0</v>
      </c>
    </row>
    <row r="127" spans="1:4" ht="15" x14ac:dyDescent="0.25">
      <c r="A127" s="59">
        <v>2159</v>
      </c>
      <c r="B127" s="4" t="s">
        <v>336</v>
      </c>
      <c r="C127" s="208">
        <v>0</v>
      </c>
      <c r="D127" s="209">
        <v>0</v>
      </c>
    </row>
    <row r="128" spans="1:4" ht="15" x14ac:dyDescent="0.25">
      <c r="A128" s="59">
        <v>2160</v>
      </c>
      <c r="B128" s="4" t="s">
        <v>44</v>
      </c>
      <c r="C128" s="208">
        <v>154.41999999999999</v>
      </c>
      <c r="D128" s="209">
        <v>0</v>
      </c>
    </row>
    <row r="129" spans="1:4" ht="15" x14ac:dyDescent="0.25">
      <c r="A129" s="59">
        <v>2161</v>
      </c>
      <c r="B129" s="4" t="s">
        <v>337</v>
      </c>
      <c r="C129" s="208">
        <v>154.41999999999999</v>
      </c>
      <c r="D129" s="209">
        <v>0</v>
      </c>
    </row>
    <row r="130" spans="1:4" ht="15" x14ac:dyDescent="0.25">
      <c r="A130" s="59">
        <v>2162</v>
      </c>
      <c r="B130" s="4" t="s">
        <v>338</v>
      </c>
      <c r="C130" s="208">
        <v>0</v>
      </c>
      <c r="D130" s="209">
        <v>0</v>
      </c>
    </row>
    <row r="131" spans="1:4" ht="15" x14ac:dyDescent="0.25">
      <c r="A131" s="59">
        <v>2163</v>
      </c>
      <c r="B131" s="4" t="s">
        <v>339</v>
      </c>
      <c r="C131" s="208">
        <v>0</v>
      </c>
      <c r="D131" s="209">
        <v>0</v>
      </c>
    </row>
    <row r="132" spans="1:4" ht="15" x14ac:dyDescent="0.25">
      <c r="A132" s="59">
        <v>2164</v>
      </c>
      <c r="B132" s="4" t="s">
        <v>340</v>
      </c>
      <c r="C132" s="208">
        <v>0</v>
      </c>
      <c r="D132" s="209">
        <v>0</v>
      </c>
    </row>
    <row r="133" spans="1:4" ht="15" x14ac:dyDescent="0.25">
      <c r="A133" s="59">
        <v>2165</v>
      </c>
      <c r="B133" s="4" t="s">
        <v>341</v>
      </c>
      <c r="C133" s="208">
        <v>0</v>
      </c>
      <c r="D133" s="209">
        <v>0</v>
      </c>
    </row>
    <row r="134" spans="1:4" ht="15" x14ac:dyDescent="0.25">
      <c r="A134" s="59">
        <v>2166</v>
      </c>
      <c r="B134" s="4" t="s">
        <v>342</v>
      </c>
      <c r="C134" s="208">
        <v>0</v>
      </c>
      <c r="D134" s="209">
        <v>0</v>
      </c>
    </row>
    <row r="135" spans="1:4" ht="15" x14ac:dyDescent="0.25">
      <c r="A135" s="59">
        <v>2170</v>
      </c>
      <c r="B135" s="4" t="s">
        <v>46</v>
      </c>
      <c r="C135" s="208">
        <v>0</v>
      </c>
      <c r="D135" s="209">
        <v>0</v>
      </c>
    </row>
    <row r="136" spans="1:4" ht="15" x14ac:dyDescent="0.25">
      <c r="A136" s="59">
        <v>2171</v>
      </c>
      <c r="B136" s="4" t="s">
        <v>343</v>
      </c>
      <c r="C136" s="208">
        <v>0</v>
      </c>
      <c r="D136" s="209">
        <v>0</v>
      </c>
    </row>
    <row r="137" spans="1:4" ht="15" x14ac:dyDescent="0.25">
      <c r="A137" s="59">
        <v>2172</v>
      </c>
      <c r="B137" s="4" t="s">
        <v>344</v>
      </c>
      <c r="C137" s="208">
        <v>0</v>
      </c>
      <c r="D137" s="209">
        <v>0</v>
      </c>
    </row>
    <row r="138" spans="1:4" ht="15" x14ac:dyDescent="0.25">
      <c r="A138" s="59">
        <v>2179</v>
      </c>
      <c r="B138" s="4" t="s">
        <v>345</v>
      </c>
      <c r="C138" s="208">
        <v>0</v>
      </c>
      <c r="D138" s="209">
        <v>0</v>
      </c>
    </row>
    <row r="139" spans="1:4" ht="15" x14ac:dyDescent="0.25">
      <c r="A139" s="59">
        <v>2190</v>
      </c>
      <c r="B139" s="4" t="s">
        <v>47</v>
      </c>
      <c r="C139" s="208">
        <v>0</v>
      </c>
      <c r="D139" s="209">
        <v>0</v>
      </c>
    </row>
    <row r="140" spans="1:4" ht="15" x14ac:dyDescent="0.25">
      <c r="A140" s="59">
        <v>2191</v>
      </c>
      <c r="B140" s="4" t="s">
        <v>346</v>
      </c>
      <c r="C140" s="208">
        <v>0</v>
      </c>
      <c r="D140" s="209">
        <v>0</v>
      </c>
    </row>
    <row r="141" spans="1:4" ht="15" x14ac:dyDescent="0.25">
      <c r="A141" s="59">
        <v>2192</v>
      </c>
      <c r="B141" s="4" t="s">
        <v>347</v>
      </c>
      <c r="C141" s="208">
        <v>0</v>
      </c>
      <c r="D141" s="209">
        <v>0</v>
      </c>
    </row>
    <row r="142" spans="1:4" ht="15" x14ac:dyDescent="0.25">
      <c r="A142" s="59">
        <v>2199</v>
      </c>
      <c r="B142" s="4" t="s">
        <v>348</v>
      </c>
      <c r="C142" s="208">
        <v>0</v>
      </c>
      <c r="D142" s="209">
        <v>0</v>
      </c>
    </row>
    <row r="143" spans="1:4" ht="15" x14ac:dyDescent="0.25">
      <c r="A143" s="59">
        <v>2200</v>
      </c>
      <c r="B143" s="4" t="s">
        <v>48</v>
      </c>
      <c r="C143" s="208">
        <v>0</v>
      </c>
      <c r="D143" s="209">
        <v>3031100.1</v>
      </c>
    </row>
    <row r="144" spans="1:4" ht="15" x14ac:dyDescent="0.25">
      <c r="A144" s="59">
        <v>2210</v>
      </c>
      <c r="B144" s="4" t="s">
        <v>49</v>
      </c>
      <c r="C144" s="208">
        <v>0</v>
      </c>
      <c r="D144" s="209">
        <v>0</v>
      </c>
    </row>
    <row r="145" spans="1:4" ht="15" x14ac:dyDescent="0.25">
      <c r="A145" s="59">
        <v>2211</v>
      </c>
      <c r="B145" s="4" t="s">
        <v>349</v>
      </c>
      <c r="C145" s="208">
        <v>0</v>
      </c>
      <c r="D145" s="209">
        <v>0</v>
      </c>
    </row>
    <row r="146" spans="1:4" ht="15" x14ac:dyDescent="0.25">
      <c r="A146" s="59">
        <v>2212</v>
      </c>
      <c r="B146" s="4" t="s">
        <v>350</v>
      </c>
      <c r="C146" s="208">
        <v>0</v>
      </c>
      <c r="D146" s="209">
        <v>0</v>
      </c>
    </row>
    <row r="147" spans="1:4" ht="15" x14ac:dyDescent="0.25">
      <c r="A147" s="59">
        <v>2220</v>
      </c>
      <c r="B147" s="4" t="s">
        <v>50</v>
      </c>
      <c r="C147" s="208">
        <v>0</v>
      </c>
      <c r="D147" s="209">
        <v>382959.66</v>
      </c>
    </row>
    <row r="148" spans="1:4" ht="15" x14ac:dyDescent="0.25">
      <c r="A148" s="59">
        <v>2221</v>
      </c>
      <c r="B148" s="4" t="s">
        <v>351</v>
      </c>
      <c r="C148" s="208">
        <v>0</v>
      </c>
      <c r="D148" s="209">
        <v>0</v>
      </c>
    </row>
    <row r="149" spans="1:4" ht="15" x14ac:dyDescent="0.25">
      <c r="A149" s="59">
        <v>2222</v>
      </c>
      <c r="B149" s="4" t="s">
        <v>352</v>
      </c>
      <c r="C149" s="208">
        <v>0</v>
      </c>
      <c r="D149" s="209">
        <v>0</v>
      </c>
    </row>
    <row r="150" spans="1:4" ht="15" x14ac:dyDescent="0.25">
      <c r="A150" s="59">
        <v>2229</v>
      </c>
      <c r="B150" s="4" t="s">
        <v>353</v>
      </c>
      <c r="C150" s="208">
        <v>0</v>
      </c>
      <c r="D150" s="209">
        <v>382959.66</v>
      </c>
    </row>
    <row r="151" spans="1:4" ht="15" x14ac:dyDescent="0.25">
      <c r="A151" s="59">
        <v>2230</v>
      </c>
      <c r="B151" s="4" t="s">
        <v>51</v>
      </c>
      <c r="C151" s="208">
        <v>0</v>
      </c>
      <c r="D151" s="209">
        <v>0</v>
      </c>
    </row>
    <row r="152" spans="1:4" ht="15" x14ac:dyDescent="0.25">
      <c r="A152" s="59">
        <v>2231</v>
      </c>
      <c r="B152" s="4" t="s">
        <v>354</v>
      </c>
      <c r="C152" s="208">
        <v>0</v>
      </c>
      <c r="D152" s="209">
        <v>0</v>
      </c>
    </row>
    <row r="153" spans="1:4" ht="15" x14ac:dyDescent="0.25">
      <c r="A153" s="59">
        <v>2232</v>
      </c>
      <c r="B153" s="4" t="s">
        <v>355</v>
      </c>
      <c r="C153" s="208">
        <v>0</v>
      </c>
      <c r="D153" s="209">
        <v>0</v>
      </c>
    </row>
    <row r="154" spans="1:4" ht="15" x14ac:dyDescent="0.25">
      <c r="A154" s="59">
        <v>2233</v>
      </c>
      <c r="B154" s="4" t="s">
        <v>356</v>
      </c>
      <c r="C154" s="208">
        <v>0</v>
      </c>
      <c r="D154" s="209">
        <v>0</v>
      </c>
    </row>
    <row r="155" spans="1:4" ht="15" x14ac:dyDescent="0.25">
      <c r="A155" s="59">
        <v>2234</v>
      </c>
      <c r="B155" s="4" t="s">
        <v>357</v>
      </c>
      <c r="C155" s="208">
        <v>0</v>
      </c>
      <c r="D155" s="209">
        <v>0</v>
      </c>
    </row>
    <row r="156" spans="1:4" ht="15" x14ac:dyDescent="0.25">
      <c r="A156" s="59">
        <v>2235</v>
      </c>
      <c r="B156" s="4" t="s">
        <v>358</v>
      </c>
      <c r="C156" s="208">
        <v>0</v>
      </c>
      <c r="D156" s="209">
        <v>0</v>
      </c>
    </row>
    <row r="157" spans="1:4" ht="15" x14ac:dyDescent="0.25">
      <c r="A157" s="59">
        <v>2240</v>
      </c>
      <c r="B157" s="4" t="s">
        <v>53</v>
      </c>
      <c r="C157" s="208">
        <v>0</v>
      </c>
      <c r="D157" s="209">
        <v>0</v>
      </c>
    </row>
    <row r="158" spans="1:4" ht="15" x14ac:dyDescent="0.25">
      <c r="A158" s="59">
        <v>2241</v>
      </c>
      <c r="B158" s="4" t="s">
        <v>359</v>
      </c>
      <c r="C158" s="208">
        <v>0</v>
      </c>
      <c r="D158" s="209">
        <v>0</v>
      </c>
    </row>
    <row r="159" spans="1:4" ht="15" x14ac:dyDescent="0.25">
      <c r="A159" s="59">
        <v>2242</v>
      </c>
      <c r="B159" s="4" t="s">
        <v>360</v>
      </c>
      <c r="C159" s="208">
        <v>0</v>
      </c>
      <c r="D159" s="209">
        <v>0</v>
      </c>
    </row>
    <row r="160" spans="1:4" ht="15" x14ac:dyDescent="0.25">
      <c r="A160" s="59">
        <v>2249</v>
      </c>
      <c r="B160" s="4" t="s">
        <v>361</v>
      </c>
      <c r="C160" s="208">
        <v>0</v>
      </c>
      <c r="D160" s="209">
        <v>0</v>
      </c>
    </row>
    <row r="161" spans="1:4" ht="15" x14ac:dyDescent="0.25">
      <c r="A161" s="59">
        <v>2250</v>
      </c>
      <c r="B161" s="4" t="s">
        <v>54</v>
      </c>
      <c r="C161" s="208">
        <v>0</v>
      </c>
      <c r="D161" s="209">
        <v>0</v>
      </c>
    </row>
    <row r="162" spans="1:4" ht="15" x14ac:dyDescent="0.25">
      <c r="A162" s="59">
        <v>2251</v>
      </c>
      <c r="B162" s="4" t="s">
        <v>362</v>
      </c>
      <c r="C162" s="208">
        <v>0</v>
      </c>
      <c r="D162" s="209">
        <v>0</v>
      </c>
    </row>
    <row r="163" spans="1:4" ht="15" x14ac:dyDescent="0.25">
      <c r="A163" s="59">
        <v>2252</v>
      </c>
      <c r="B163" s="4" t="s">
        <v>363</v>
      </c>
      <c r="C163" s="208">
        <v>0</v>
      </c>
      <c r="D163" s="209">
        <v>0</v>
      </c>
    </row>
    <row r="164" spans="1:4" ht="15" x14ac:dyDescent="0.25">
      <c r="A164" s="59">
        <v>2253</v>
      </c>
      <c r="B164" s="4" t="s">
        <v>364</v>
      </c>
      <c r="C164" s="208">
        <v>0</v>
      </c>
      <c r="D164" s="209">
        <v>0</v>
      </c>
    </row>
    <row r="165" spans="1:4" ht="15" x14ac:dyDescent="0.25">
      <c r="A165" s="59">
        <v>2254</v>
      </c>
      <c r="B165" s="4" t="s">
        <v>365</v>
      </c>
      <c r="C165" s="208">
        <v>0</v>
      </c>
      <c r="D165" s="209">
        <v>0</v>
      </c>
    </row>
    <row r="166" spans="1:4" ht="15" x14ac:dyDescent="0.25">
      <c r="A166" s="59">
        <v>2255</v>
      </c>
      <c r="B166" s="4" t="s">
        <v>366</v>
      </c>
      <c r="C166" s="208">
        <v>0</v>
      </c>
      <c r="D166" s="209">
        <v>0</v>
      </c>
    </row>
    <row r="167" spans="1:4" ht="15" x14ac:dyDescent="0.25">
      <c r="A167" s="59">
        <v>2256</v>
      </c>
      <c r="B167" s="4" t="s">
        <v>367</v>
      </c>
      <c r="C167" s="208">
        <v>0</v>
      </c>
      <c r="D167" s="209">
        <v>0</v>
      </c>
    </row>
    <row r="168" spans="1:4" ht="15" x14ac:dyDescent="0.25">
      <c r="A168" s="59">
        <v>2260</v>
      </c>
      <c r="B168" s="4" t="s">
        <v>55</v>
      </c>
      <c r="C168" s="208">
        <v>0</v>
      </c>
      <c r="D168" s="209">
        <v>2648140.44</v>
      </c>
    </row>
    <row r="169" spans="1:4" ht="15" x14ac:dyDescent="0.25">
      <c r="A169" s="59">
        <v>2261</v>
      </c>
      <c r="B169" s="4" t="s">
        <v>368</v>
      </c>
      <c r="C169" s="208">
        <v>0</v>
      </c>
      <c r="D169" s="209">
        <v>0</v>
      </c>
    </row>
    <row r="170" spans="1:4" ht="15" x14ac:dyDescent="0.25">
      <c r="A170" s="59">
        <v>2262</v>
      </c>
      <c r="B170" s="4" t="s">
        <v>369</v>
      </c>
      <c r="C170" s="208">
        <v>0</v>
      </c>
      <c r="D170" s="209">
        <v>0</v>
      </c>
    </row>
    <row r="171" spans="1:4" ht="15" x14ac:dyDescent="0.25">
      <c r="A171" s="59">
        <v>2263</v>
      </c>
      <c r="B171" s="4" t="s">
        <v>370</v>
      </c>
      <c r="C171" s="208">
        <v>0</v>
      </c>
      <c r="D171" s="209">
        <v>0</v>
      </c>
    </row>
    <row r="172" spans="1:4" ht="15" x14ac:dyDescent="0.25">
      <c r="A172" s="59">
        <v>2269</v>
      </c>
      <c r="B172" s="4" t="s">
        <v>371</v>
      </c>
      <c r="C172" s="208">
        <v>0</v>
      </c>
      <c r="D172" s="209">
        <v>2648140.44</v>
      </c>
    </row>
    <row r="173" spans="1:4" s="55" customFormat="1" ht="12.75" x14ac:dyDescent="0.2">
      <c r="A173" s="56">
        <v>3000</v>
      </c>
      <c r="B173" s="3" t="s">
        <v>56</v>
      </c>
      <c r="C173" s="210">
        <v>158706937.80000001</v>
      </c>
      <c r="D173" s="211">
        <v>0</v>
      </c>
    </row>
    <row r="174" spans="1:4" ht="15" x14ac:dyDescent="0.25">
      <c r="A174" s="59">
        <v>3100</v>
      </c>
      <c r="B174" s="4" t="s">
        <v>57</v>
      </c>
      <c r="C174" s="208">
        <v>0</v>
      </c>
      <c r="D174" s="209">
        <v>0</v>
      </c>
    </row>
    <row r="175" spans="1:4" ht="15" x14ac:dyDescent="0.25">
      <c r="A175" s="59">
        <v>3110</v>
      </c>
      <c r="B175" s="4" t="s">
        <v>59</v>
      </c>
      <c r="C175" s="208">
        <v>0</v>
      </c>
      <c r="D175" s="209">
        <v>0</v>
      </c>
    </row>
    <row r="176" spans="1:4" ht="15" x14ac:dyDescent="0.25">
      <c r="A176" s="59">
        <v>3120</v>
      </c>
      <c r="B176" s="4" t="s">
        <v>60</v>
      </c>
      <c r="C176" s="208">
        <v>0</v>
      </c>
      <c r="D176" s="209">
        <v>0</v>
      </c>
    </row>
    <row r="177" spans="1:4" ht="15" x14ac:dyDescent="0.25">
      <c r="A177" s="59">
        <v>3130</v>
      </c>
      <c r="B177" s="4" t="s">
        <v>61</v>
      </c>
      <c r="C177" s="208">
        <v>0</v>
      </c>
      <c r="D177" s="209">
        <v>0</v>
      </c>
    </row>
    <row r="178" spans="1:4" ht="15" x14ac:dyDescent="0.25">
      <c r="A178" s="59">
        <v>3200</v>
      </c>
      <c r="B178" s="4" t="s">
        <v>62</v>
      </c>
      <c r="C178" s="208">
        <v>158706937.80000001</v>
      </c>
      <c r="D178" s="209">
        <v>0</v>
      </c>
    </row>
    <row r="179" spans="1:4" ht="15" x14ac:dyDescent="0.25">
      <c r="A179" s="59">
        <v>3210</v>
      </c>
      <c r="B179" s="4" t="s">
        <v>148</v>
      </c>
      <c r="C179" s="208">
        <v>301732363.61000001</v>
      </c>
      <c r="D179" s="209">
        <v>0</v>
      </c>
    </row>
    <row r="180" spans="1:4" ht="15" x14ac:dyDescent="0.25">
      <c r="A180" s="59">
        <v>3220</v>
      </c>
      <c r="B180" s="4" t="s">
        <v>65</v>
      </c>
      <c r="C180" s="208">
        <v>0</v>
      </c>
      <c r="D180" s="209">
        <v>143025425.81</v>
      </c>
    </row>
    <row r="181" spans="1:4" ht="15" x14ac:dyDescent="0.25">
      <c r="A181" s="59">
        <v>3230</v>
      </c>
      <c r="B181" s="4" t="s">
        <v>66</v>
      </c>
      <c r="C181" s="208">
        <v>0</v>
      </c>
      <c r="D181" s="209">
        <v>0</v>
      </c>
    </row>
    <row r="182" spans="1:4" ht="15" x14ac:dyDescent="0.25">
      <c r="A182" s="59">
        <v>3231</v>
      </c>
      <c r="B182" s="4" t="s">
        <v>372</v>
      </c>
      <c r="C182" s="208">
        <v>0</v>
      </c>
      <c r="D182" s="209">
        <v>0</v>
      </c>
    </row>
    <row r="183" spans="1:4" ht="15" x14ac:dyDescent="0.25">
      <c r="A183" s="59">
        <v>3232</v>
      </c>
      <c r="B183" s="4" t="s">
        <v>373</v>
      </c>
      <c r="C183" s="208">
        <v>0</v>
      </c>
      <c r="D183" s="209">
        <v>0</v>
      </c>
    </row>
    <row r="184" spans="1:4" ht="15" x14ac:dyDescent="0.25">
      <c r="A184" s="59">
        <v>3233</v>
      </c>
      <c r="B184" s="4" t="s">
        <v>374</v>
      </c>
      <c r="C184" s="208">
        <v>0</v>
      </c>
      <c r="D184" s="209">
        <v>0</v>
      </c>
    </row>
    <row r="185" spans="1:4" ht="15" x14ac:dyDescent="0.25">
      <c r="A185" s="59">
        <v>3239</v>
      </c>
      <c r="B185" s="4" t="s">
        <v>375</v>
      </c>
      <c r="C185" s="208">
        <v>0</v>
      </c>
      <c r="D185" s="209">
        <v>0</v>
      </c>
    </row>
    <row r="186" spans="1:4" ht="15" x14ac:dyDescent="0.25">
      <c r="A186" s="59">
        <v>3240</v>
      </c>
      <c r="B186" s="4" t="s">
        <v>67</v>
      </c>
      <c r="C186" s="208">
        <v>0</v>
      </c>
      <c r="D186" s="209">
        <v>0</v>
      </c>
    </row>
    <row r="187" spans="1:4" ht="15" x14ac:dyDescent="0.25">
      <c r="A187" s="59">
        <v>3241</v>
      </c>
      <c r="B187" s="4" t="s">
        <v>376</v>
      </c>
      <c r="C187" s="208">
        <v>0</v>
      </c>
      <c r="D187" s="209">
        <v>0</v>
      </c>
    </row>
    <row r="188" spans="1:4" ht="15" x14ac:dyDescent="0.25">
      <c r="A188" s="59">
        <v>3242</v>
      </c>
      <c r="B188" s="4" t="s">
        <v>377</v>
      </c>
      <c r="C188" s="208">
        <v>0</v>
      </c>
      <c r="D188" s="209">
        <v>0</v>
      </c>
    </row>
    <row r="189" spans="1:4" ht="15" x14ac:dyDescent="0.25">
      <c r="A189" s="59">
        <v>3243</v>
      </c>
      <c r="B189" s="4" t="s">
        <v>378</v>
      </c>
      <c r="C189" s="208">
        <v>0</v>
      </c>
      <c r="D189" s="209">
        <v>0</v>
      </c>
    </row>
    <row r="190" spans="1:4" ht="15" x14ac:dyDescent="0.25">
      <c r="A190" s="59">
        <v>3250</v>
      </c>
      <c r="B190" s="4" t="s">
        <v>68</v>
      </c>
      <c r="C190" s="208">
        <v>0</v>
      </c>
      <c r="D190" s="209">
        <v>0</v>
      </c>
    </row>
    <row r="191" spans="1:4" ht="15" x14ac:dyDescent="0.25">
      <c r="A191" s="59">
        <v>3251</v>
      </c>
      <c r="B191" s="4" t="s">
        <v>379</v>
      </c>
      <c r="C191" s="208">
        <v>0</v>
      </c>
      <c r="D191" s="209">
        <v>0</v>
      </c>
    </row>
    <row r="192" spans="1:4" ht="15" x14ac:dyDescent="0.25">
      <c r="A192" s="59">
        <v>3252</v>
      </c>
      <c r="B192" s="4" t="s">
        <v>380</v>
      </c>
      <c r="C192" s="208">
        <v>0</v>
      </c>
      <c r="D192" s="209">
        <v>0</v>
      </c>
    </row>
    <row r="193" spans="1:4" ht="15" x14ac:dyDescent="0.25">
      <c r="A193" s="59">
        <v>3300</v>
      </c>
      <c r="B193" s="4" t="s">
        <v>149</v>
      </c>
      <c r="C193" s="208">
        <v>0</v>
      </c>
      <c r="D193" s="209">
        <v>0</v>
      </c>
    </row>
    <row r="194" spans="1:4" ht="15" x14ac:dyDescent="0.25">
      <c r="A194" s="59">
        <v>3310</v>
      </c>
      <c r="B194" s="4" t="s">
        <v>69</v>
      </c>
      <c r="C194" s="208">
        <v>0</v>
      </c>
      <c r="D194" s="209">
        <v>0</v>
      </c>
    </row>
    <row r="195" spans="1:4" ht="15" x14ac:dyDescent="0.25">
      <c r="A195" s="62">
        <v>3320</v>
      </c>
      <c r="B195" s="5" t="s">
        <v>70</v>
      </c>
      <c r="C195" s="212">
        <v>0</v>
      </c>
      <c r="D195" s="213">
        <v>0</v>
      </c>
    </row>
  </sheetData>
  <sheetProtection autoFilter="0"/>
  <mergeCells count="1">
    <mergeCell ref="A1:D1"/>
  </mergeCells>
  <dataValidations count="4">
    <dataValidation allowBlank="1" showInputMessage="1" showErrorMessage="1" prompt="Muestra la variación negativa de activo y positiva de pasivo y patrimonio por obtención o disposición de los recursos y obligaciones durante el ejercicio, del periodo actual respecto al periodo anterior."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dataValidation allowBlank="1" showInputMessage="1" showErrorMessage="1" prompt="Muestra la variación positiva de activo y negativa de pasivo y patrimonio por la obtención o disposición de los recursos y obligaciones durante el ejercicio, del periodo actual respecto al periodo anterior."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ataValidation allowBlank="1" showInputMessage="1" showErrorMessage="1" prompt="Corresponde al número de cuenta al 4° nivel del Plan de Cuentas emitido por el CONAC (DOF 23/12/2015)."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dataValidation allowBlank="1" showInputMessage="1" showErrorMessage="1" prompt="Corresponde al nombre o descripción de la cuenta de acuerdo al plan de cuentas emitido por el CONAC."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dataValidations>
  <printOptions horizontalCentered="1"/>
  <pageMargins left="0.74803149606299213" right="0.74803149606299213" top="0.98425196850393704" bottom="0.98425196850393704" header="0" footer="0"/>
  <pageSetup scale="80"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showGridLines="0" zoomScaleNormal="100" workbookViewId="0">
      <pane ySplit="2" topLeftCell="A3" activePane="bottomLeft" state="frozen"/>
      <selection pane="bottomLeft" activeCell="D53" sqref="D53"/>
    </sheetView>
  </sheetViews>
  <sheetFormatPr baseColWidth="10" defaultColWidth="9.28515625" defaultRowHeight="11.25" x14ac:dyDescent="0.2"/>
  <cols>
    <col min="1" max="1" width="7.7109375" style="67" customWidth="1"/>
    <col min="2" max="2" width="60.140625" style="67" customWidth="1"/>
    <col min="3" max="4" width="16.28515625" style="71" customWidth="1"/>
    <col min="5" max="5" width="6.85546875" style="67" customWidth="1"/>
    <col min="6" max="255" width="9.28515625" style="80"/>
    <col min="256" max="256" width="7.7109375" style="80" customWidth="1"/>
    <col min="257" max="257" width="58.28515625" style="80" bestFit="1" customWidth="1"/>
    <col min="258" max="260" width="16.28515625" style="80" customWidth="1"/>
    <col min="261" max="261" width="6.85546875" style="80" customWidth="1"/>
    <col min="262" max="511" width="9.28515625" style="80"/>
    <col min="512" max="512" width="7.7109375" style="80" customWidth="1"/>
    <col min="513" max="513" width="58.28515625" style="80" bestFit="1" customWidth="1"/>
    <col min="514" max="516" width="16.28515625" style="80" customWidth="1"/>
    <col min="517" max="517" width="6.85546875" style="80" customWidth="1"/>
    <col min="518" max="767" width="9.28515625" style="80"/>
    <col min="768" max="768" width="7.7109375" style="80" customWidth="1"/>
    <col min="769" max="769" width="58.28515625" style="80" bestFit="1" customWidth="1"/>
    <col min="770" max="772" width="16.28515625" style="80" customWidth="1"/>
    <col min="773" max="773" width="6.85546875" style="80" customWidth="1"/>
    <col min="774" max="1023" width="9.28515625" style="80"/>
    <col min="1024" max="1024" width="7.7109375" style="80" customWidth="1"/>
    <col min="1025" max="1025" width="58.28515625" style="80" bestFit="1" customWidth="1"/>
    <col min="1026" max="1028" width="16.28515625" style="80" customWidth="1"/>
    <col min="1029" max="1029" width="6.85546875" style="80" customWidth="1"/>
    <col min="1030" max="1279" width="9.28515625" style="80"/>
    <col min="1280" max="1280" width="7.7109375" style="80" customWidth="1"/>
    <col min="1281" max="1281" width="58.28515625" style="80" bestFit="1" customWidth="1"/>
    <col min="1282" max="1284" width="16.28515625" style="80" customWidth="1"/>
    <col min="1285" max="1285" width="6.85546875" style="80" customWidth="1"/>
    <col min="1286" max="1535" width="9.28515625" style="80"/>
    <col min="1536" max="1536" width="7.7109375" style="80" customWidth="1"/>
    <col min="1537" max="1537" width="58.28515625" style="80" bestFit="1" customWidth="1"/>
    <col min="1538" max="1540" width="16.28515625" style="80" customWidth="1"/>
    <col min="1541" max="1541" width="6.85546875" style="80" customWidth="1"/>
    <col min="1542" max="1791" width="9.28515625" style="80"/>
    <col min="1792" max="1792" width="7.7109375" style="80" customWidth="1"/>
    <col min="1793" max="1793" width="58.28515625" style="80" bestFit="1" customWidth="1"/>
    <col min="1794" max="1796" width="16.28515625" style="80" customWidth="1"/>
    <col min="1797" max="1797" width="6.85546875" style="80" customWidth="1"/>
    <col min="1798" max="2047" width="9.28515625" style="80"/>
    <col min="2048" max="2048" width="7.7109375" style="80" customWidth="1"/>
    <col min="2049" max="2049" width="58.28515625" style="80" bestFit="1" customWidth="1"/>
    <col min="2050" max="2052" width="16.28515625" style="80" customWidth="1"/>
    <col min="2053" max="2053" width="6.85546875" style="80" customWidth="1"/>
    <col min="2054" max="2303" width="9.28515625" style="80"/>
    <col min="2304" max="2304" width="7.7109375" style="80" customWidth="1"/>
    <col min="2305" max="2305" width="58.28515625" style="80" bestFit="1" customWidth="1"/>
    <col min="2306" max="2308" width="16.28515625" style="80" customWidth="1"/>
    <col min="2309" max="2309" width="6.85546875" style="80" customWidth="1"/>
    <col min="2310" max="2559" width="9.28515625" style="80"/>
    <col min="2560" max="2560" width="7.7109375" style="80" customWidth="1"/>
    <col min="2561" max="2561" width="58.28515625" style="80" bestFit="1" customWidth="1"/>
    <col min="2562" max="2564" width="16.28515625" style="80" customWidth="1"/>
    <col min="2565" max="2565" width="6.85546875" style="80" customWidth="1"/>
    <col min="2566" max="2815" width="9.28515625" style="80"/>
    <col min="2816" max="2816" width="7.7109375" style="80" customWidth="1"/>
    <col min="2817" max="2817" width="58.28515625" style="80" bestFit="1" customWidth="1"/>
    <col min="2818" max="2820" width="16.28515625" style="80" customWidth="1"/>
    <col min="2821" max="2821" width="6.85546875" style="80" customWidth="1"/>
    <col min="2822" max="3071" width="9.28515625" style="80"/>
    <col min="3072" max="3072" width="7.7109375" style="80" customWidth="1"/>
    <col min="3073" max="3073" width="58.28515625" style="80" bestFit="1" customWidth="1"/>
    <col min="3074" max="3076" width="16.28515625" style="80" customWidth="1"/>
    <col min="3077" max="3077" width="6.85546875" style="80" customWidth="1"/>
    <col min="3078" max="3327" width="9.28515625" style="80"/>
    <col min="3328" max="3328" width="7.7109375" style="80" customWidth="1"/>
    <col min="3329" max="3329" width="58.28515625" style="80" bestFit="1" customWidth="1"/>
    <col min="3330" max="3332" width="16.28515625" style="80" customWidth="1"/>
    <col min="3333" max="3333" width="6.85546875" style="80" customWidth="1"/>
    <col min="3334" max="3583" width="9.28515625" style="80"/>
    <col min="3584" max="3584" width="7.7109375" style="80" customWidth="1"/>
    <col min="3585" max="3585" width="58.28515625" style="80" bestFit="1" customWidth="1"/>
    <col min="3586" max="3588" width="16.28515625" style="80" customWidth="1"/>
    <col min="3589" max="3589" width="6.85546875" style="80" customWidth="1"/>
    <col min="3590" max="3839" width="9.28515625" style="80"/>
    <col min="3840" max="3840" width="7.7109375" style="80" customWidth="1"/>
    <col min="3841" max="3841" width="58.28515625" style="80" bestFit="1" customWidth="1"/>
    <col min="3842" max="3844" width="16.28515625" style="80" customWidth="1"/>
    <col min="3845" max="3845" width="6.85546875" style="80" customWidth="1"/>
    <col min="3846" max="4095" width="9.28515625" style="80"/>
    <col min="4096" max="4096" width="7.7109375" style="80" customWidth="1"/>
    <col min="4097" max="4097" width="58.28515625" style="80" bestFit="1" customWidth="1"/>
    <col min="4098" max="4100" width="16.28515625" style="80" customWidth="1"/>
    <col min="4101" max="4101" width="6.85546875" style="80" customWidth="1"/>
    <col min="4102" max="4351" width="9.28515625" style="80"/>
    <col min="4352" max="4352" width="7.7109375" style="80" customWidth="1"/>
    <col min="4353" max="4353" width="58.28515625" style="80" bestFit="1" customWidth="1"/>
    <col min="4354" max="4356" width="16.28515625" style="80" customWidth="1"/>
    <col min="4357" max="4357" width="6.85546875" style="80" customWidth="1"/>
    <col min="4358" max="4607" width="9.28515625" style="80"/>
    <col min="4608" max="4608" width="7.7109375" style="80" customWidth="1"/>
    <col min="4609" max="4609" width="58.28515625" style="80" bestFit="1" customWidth="1"/>
    <col min="4610" max="4612" width="16.28515625" style="80" customWidth="1"/>
    <col min="4613" max="4613" width="6.85546875" style="80" customWidth="1"/>
    <col min="4614" max="4863" width="9.28515625" style="80"/>
    <col min="4864" max="4864" width="7.7109375" style="80" customWidth="1"/>
    <col min="4865" max="4865" width="58.28515625" style="80" bestFit="1" customWidth="1"/>
    <col min="4866" max="4868" width="16.28515625" style="80" customWidth="1"/>
    <col min="4869" max="4869" width="6.85546875" style="80" customWidth="1"/>
    <col min="4870" max="5119" width="9.28515625" style="80"/>
    <col min="5120" max="5120" width="7.7109375" style="80" customWidth="1"/>
    <col min="5121" max="5121" width="58.28515625" style="80" bestFit="1" customWidth="1"/>
    <col min="5122" max="5124" width="16.28515625" style="80" customWidth="1"/>
    <col min="5125" max="5125" width="6.85546875" style="80" customWidth="1"/>
    <col min="5126" max="5375" width="9.28515625" style="80"/>
    <col min="5376" max="5376" width="7.7109375" style="80" customWidth="1"/>
    <col min="5377" max="5377" width="58.28515625" style="80" bestFit="1" customWidth="1"/>
    <col min="5378" max="5380" width="16.28515625" style="80" customWidth="1"/>
    <col min="5381" max="5381" width="6.85546875" style="80" customWidth="1"/>
    <col min="5382" max="5631" width="9.28515625" style="80"/>
    <col min="5632" max="5632" width="7.7109375" style="80" customWidth="1"/>
    <col min="5633" max="5633" width="58.28515625" style="80" bestFit="1" customWidth="1"/>
    <col min="5634" max="5636" width="16.28515625" style="80" customWidth="1"/>
    <col min="5637" max="5637" width="6.85546875" style="80" customWidth="1"/>
    <col min="5638" max="5887" width="9.28515625" style="80"/>
    <col min="5888" max="5888" width="7.7109375" style="80" customWidth="1"/>
    <col min="5889" max="5889" width="58.28515625" style="80" bestFit="1" customWidth="1"/>
    <col min="5890" max="5892" width="16.28515625" style="80" customWidth="1"/>
    <col min="5893" max="5893" width="6.85546875" style="80" customWidth="1"/>
    <col min="5894" max="6143" width="9.28515625" style="80"/>
    <col min="6144" max="6144" width="7.7109375" style="80" customWidth="1"/>
    <col min="6145" max="6145" width="58.28515625" style="80" bestFit="1" customWidth="1"/>
    <col min="6146" max="6148" width="16.28515625" style="80" customWidth="1"/>
    <col min="6149" max="6149" width="6.85546875" style="80" customWidth="1"/>
    <col min="6150" max="6399" width="9.28515625" style="80"/>
    <col min="6400" max="6400" width="7.7109375" style="80" customWidth="1"/>
    <col min="6401" max="6401" width="58.28515625" style="80" bestFit="1" customWidth="1"/>
    <col min="6402" max="6404" width="16.28515625" style="80" customWidth="1"/>
    <col min="6405" max="6405" width="6.85546875" style="80" customWidth="1"/>
    <col min="6406" max="6655" width="9.28515625" style="80"/>
    <col min="6656" max="6656" width="7.7109375" style="80" customWidth="1"/>
    <col min="6657" max="6657" width="58.28515625" style="80" bestFit="1" customWidth="1"/>
    <col min="6658" max="6660" width="16.28515625" style="80" customWidth="1"/>
    <col min="6661" max="6661" width="6.85546875" style="80" customWidth="1"/>
    <col min="6662" max="6911" width="9.28515625" style="80"/>
    <col min="6912" max="6912" width="7.7109375" style="80" customWidth="1"/>
    <col min="6913" max="6913" width="58.28515625" style="80" bestFit="1" customWidth="1"/>
    <col min="6914" max="6916" width="16.28515625" style="80" customWidth="1"/>
    <col min="6917" max="6917" width="6.85546875" style="80" customWidth="1"/>
    <col min="6918" max="7167" width="9.28515625" style="80"/>
    <col min="7168" max="7168" width="7.7109375" style="80" customWidth="1"/>
    <col min="7169" max="7169" width="58.28515625" style="80" bestFit="1" customWidth="1"/>
    <col min="7170" max="7172" width="16.28515625" style="80" customWidth="1"/>
    <col min="7173" max="7173" width="6.85546875" style="80" customWidth="1"/>
    <col min="7174" max="7423" width="9.28515625" style="80"/>
    <col min="7424" max="7424" width="7.7109375" style="80" customWidth="1"/>
    <col min="7425" max="7425" width="58.28515625" style="80" bestFit="1" customWidth="1"/>
    <col min="7426" max="7428" width="16.28515625" style="80" customWidth="1"/>
    <col min="7429" max="7429" width="6.85546875" style="80" customWidth="1"/>
    <col min="7430" max="7679" width="9.28515625" style="80"/>
    <col min="7680" max="7680" width="7.7109375" style="80" customWidth="1"/>
    <col min="7681" max="7681" width="58.28515625" style="80" bestFit="1" customWidth="1"/>
    <col min="7682" max="7684" width="16.28515625" style="80" customWidth="1"/>
    <col min="7685" max="7685" width="6.85546875" style="80" customWidth="1"/>
    <col min="7686" max="7935" width="9.28515625" style="80"/>
    <col min="7936" max="7936" width="7.7109375" style="80" customWidth="1"/>
    <col min="7937" max="7937" width="58.28515625" style="80" bestFit="1" customWidth="1"/>
    <col min="7938" max="7940" width="16.28515625" style="80" customWidth="1"/>
    <col min="7941" max="7941" width="6.85546875" style="80" customWidth="1"/>
    <col min="7942" max="8191" width="9.28515625" style="80"/>
    <col min="8192" max="8192" width="7.7109375" style="80" customWidth="1"/>
    <col min="8193" max="8193" width="58.28515625" style="80" bestFit="1" customWidth="1"/>
    <col min="8194" max="8196" width="16.28515625" style="80" customWidth="1"/>
    <col min="8197" max="8197" width="6.85546875" style="80" customWidth="1"/>
    <col min="8198" max="8447" width="9.28515625" style="80"/>
    <col min="8448" max="8448" width="7.7109375" style="80" customWidth="1"/>
    <col min="8449" max="8449" width="58.28515625" style="80" bestFit="1" customWidth="1"/>
    <col min="8450" max="8452" width="16.28515625" style="80" customWidth="1"/>
    <col min="8453" max="8453" width="6.85546875" style="80" customWidth="1"/>
    <col min="8454" max="8703" width="9.28515625" style="80"/>
    <col min="8704" max="8704" width="7.7109375" style="80" customWidth="1"/>
    <col min="8705" max="8705" width="58.28515625" style="80" bestFit="1" customWidth="1"/>
    <col min="8706" max="8708" width="16.28515625" style="80" customWidth="1"/>
    <col min="8709" max="8709" width="6.85546875" style="80" customWidth="1"/>
    <col min="8710" max="8959" width="9.28515625" style="80"/>
    <col min="8960" max="8960" width="7.7109375" style="80" customWidth="1"/>
    <col min="8961" max="8961" width="58.28515625" style="80" bestFit="1" customWidth="1"/>
    <col min="8962" max="8964" width="16.28515625" style="80" customWidth="1"/>
    <col min="8965" max="8965" width="6.85546875" style="80" customWidth="1"/>
    <col min="8966" max="9215" width="9.28515625" style="80"/>
    <col min="9216" max="9216" width="7.7109375" style="80" customWidth="1"/>
    <col min="9217" max="9217" width="58.28515625" style="80" bestFit="1" customWidth="1"/>
    <col min="9218" max="9220" width="16.28515625" style="80" customWidth="1"/>
    <col min="9221" max="9221" width="6.85546875" style="80" customWidth="1"/>
    <col min="9222" max="9471" width="9.28515625" style="80"/>
    <col min="9472" max="9472" width="7.7109375" style="80" customWidth="1"/>
    <col min="9473" max="9473" width="58.28515625" style="80" bestFit="1" customWidth="1"/>
    <col min="9474" max="9476" width="16.28515625" style="80" customWidth="1"/>
    <col min="9477" max="9477" width="6.85546875" style="80" customWidth="1"/>
    <col min="9478" max="9727" width="9.28515625" style="80"/>
    <col min="9728" max="9728" width="7.7109375" style="80" customWidth="1"/>
    <col min="9729" max="9729" width="58.28515625" style="80" bestFit="1" customWidth="1"/>
    <col min="9730" max="9732" width="16.28515625" style="80" customWidth="1"/>
    <col min="9733" max="9733" width="6.85546875" style="80" customWidth="1"/>
    <col min="9734" max="9983" width="9.28515625" style="80"/>
    <col min="9984" max="9984" width="7.7109375" style="80" customWidth="1"/>
    <col min="9985" max="9985" width="58.28515625" style="80" bestFit="1" customWidth="1"/>
    <col min="9986" max="9988" width="16.28515625" style="80" customWidth="1"/>
    <col min="9989" max="9989" width="6.85546875" style="80" customWidth="1"/>
    <col min="9990" max="10239" width="9.28515625" style="80"/>
    <col min="10240" max="10240" width="7.7109375" style="80" customWidth="1"/>
    <col min="10241" max="10241" width="58.28515625" style="80" bestFit="1" customWidth="1"/>
    <col min="10242" max="10244" width="16.28515625" style="80" customWidth="1"/>
    <col min="10245" max="10245" width="6.85546875" style="80" customWidth="1"/>
    <col min="10246" max="10495" width="9.28515625" style="80"/>
    <col min="10496" max="10496" width="7.7109375" style="80" customWidth="1"/>
    <col min="10497" max="10497" width="58.28515625" style="80" bestFit="1" customWidth="1"/>
    <col min="10498" max="10500" width="16.28515625" style="80" customWidth="1"/>
    <col min="10501" max="10501" width="6.85546875" style="80" customWidth="1"/>
    <col min="10502" max="10751" width="9.28515625" style="80"/>
    <col min="10752" max="10752" width="7.7109375" style="80" customWidth="1"/>
    <col min="10753" max="10753" width="58.28515625" style="80" bestFit="1" customWidth="1"/>
    <col min="10754" max="10756" width="16.28515625" style="80" customWidth="1"/>
    <col min="10757" max="10757" width="6.85546875" style="80" customWidth="1"/>
    <col min="10758" max="11007" width="9.28515625" style="80"/>
    <col min="11008" max="11008" width="7.7109375" style="80" customWidth="1"/>
    <col min="11009" max="11009" width="58.28515625" style="80" bestFit="1" customWidth="1"/>
    <col min="11010" max="11012" width="16.28515625" style="80" customWidth="1"/>
    <col min="11013" max="11013" width="6.85546875" style="80" customWidth="1"/>
    <col min="11014" max="11263" width="9.28515625" style="80"/>
    <col min="11264" max="11264" width="7.7109375" style="80" customWidth="1"/>
    <col min="11265" max="11265" width="58.28515625" style="80" bestFit="1" customWidth="1"/>
    <col min="11266" max="11268" width="16.28515625" style="80" customWidth="1"/>
    <col min="11269" max="11269" width="6.85546875" style="80" customWidth="1"/>
    <col min="11270" max="11519" width="9.28515625" style="80"/>
    <col min="11520" max="11520" width="7.7109375" style="80" customWidth="1"/>
    <col min="11521" max="11521" width="58.28515625" style="80" bestFit="1" customWidth="1"/>
    <col min="11522" max="11524" width="16.28515625" style="80" customWidth="1"/>
    <col min="11525" max="11525" width="6.85546875" style="80" customWidth="1"/>
    <col min="11526" max="11775" width="9.28515625" style="80"/>
    <col min="11776" max="11776" width="7.7109375" style="80" customWidth="1"/>
    <col min="11777" max="11777" width="58.28515625" style="80" bestFit="1" customWidth="1"/>
    <col min="11778" max="11780" width="16.28515625" style="80" customWidth="1"/>
    <col min="11781" max="11781" width="6.85546875" style="80" customWidth="1"/>
    <col min="11782" max="12031" width="9.28515625" style="80"/>
    <col min="12032" max="12032" width="7.7109375" style="80" customWidth="1"/>
    <col min="12033" max="12033" width="58.28515625" style="80" bestFit="1" customWidth="1"/>
    <col min="12034" max="12036" width="16.28515625" style="80" customWidth="1"/>
    <col min="12037" max="12037" width="6.85546875" style="80" customWidth="1"/>
    <col min="12038" max="12287" width="9.28515625" style="80"/>
    <col min="12288" max="12288" width="7.7109375" style="80" customWidth="1"/>
    <col min="12289" max="12289" width="58.28515625" style="80" bestFit="1" customWidth="1"/>
    <col min="12290" max="12292" width="16.28515625" style="80" customWidth="1"/>
    <col min="12293" max="12293" width="6.85546875" style="80" customWidth="1"/>
    <col min="12294" max="12543" width="9.28515625" style="80"/>
    <col min="12544" max="12544" width="7.7109375" style="80" customWidth="1"/>
    <col min="12545" max="12545" width="58.28515625" style="80" bestFit="1" customWidth="1"/>
    <col min="12546" max="12548" width="16.28515625" style="80" customWidth="1"/>
    <col min="12549" max="12549" width="6.85546875" style="80" customWidth="1"/>
    <col min="12550" max="12799" width="9.28515625" style="80"/>
    <col min="12800" max="12800" width="7.7109375" style="80" customWidth="1"/>
    <col min="12801" max="12801" width="58.28515625" style="80" bestFit="1" customWidth="1"/>
    <col min="12802" max="12804" width="16.28515625" style="80" customWidth="1"/>
    <col min="12805" max="12805" width="6.85546875" style="80" customWidth="1"/>
    <col min="12806" max="13055" width="9.28515625" style="80"/>
    <col min="13056" max="13056" width="7.7109375" style="80" customWidth="1"/>
    <col min="13057" max="13057" width="58.28515625" style="80" bestFit="1" customWidth="1"/>
    <col min="13058" max="13060" width="16.28515625" style="80" customWidth="1"/>
    <col min="13061" max="13061" width="6.85546875" style="80" customWidth="1"/>
    <col min="13062" max="13311" width="9.28515625" style="80"/>
    <col min="13312" max="13312" width="7.7109375" style="80" customWidth="1"/>
    <col min="13313" max="13313" width="58.28515625" style="80" bestFit="1" customWidth="1"/>
    <col min="13314" max="13316" width="16.28515625" style="80" customWidth="1"/>
    <col min="13317" max="13317" width="6.85546875" style="80" customWidth="1"/>
    <col min="13318" max="13567" width="9.28515625" style="80"/>
    <col min="13568" max="13568" width="7.7109375" style="80" customWidth="1"/>
    <col min="13569" max="13569" width="58.28515625" style="80" bestFit="1" customWidth="1"/>
    <col min="13570" max="13572" width="16.28515625" style="80" customWidth="1"/>
    <col min="13573" max="13573" width="6.85546875" style="80" customWidth="1"/>
    <col min="13574" max="13823" width="9.28515625" style="80"/>
    <col min="13824" max="13824" width="7.7109375" style="80" customWidth="1"/>
    <col min="13825" max="13825" width="58.28515625" style="80" bestFit="1" customWidth="1"/>
    <col min="13826" max="13828" width="16.28515625" style="80" customWidth="1"/>
    <col min="13829" max="13829" width="6.85546875" style="80" customWidth="1"/>
    <col min="13830" max="14079" width="9.28515625" style="80"/>
    <col min="14080" max="14080" width="7.7109375" style="80" customWidth="1"/>
    <col min="14081" max="14081" width="58.28515625" style="80" bestFit="1" customWidth="1"/>
    <col min="14082" max="14084" width="16.28515625" style="80" customWidth="1"/>
    <col min="14085" max="14085" width="6.85546875" style="80" customWidth="1"/>
    <col min="14086" max="14335" width="9.28515625" style="80"/>
    <col min="14336" max="14336" width="7.7109375" style="80" customWidth="1"/>
    <col min="14337" max="14337" width="58.28515625" style="80" bestFit="1" customWidth="1"/>
    <col min="14338" max="14340" width="16.28515625" style="80" customWidth="1"/>
    <col min="14341" max="14341" width="6.85546875" style="80" customWidth="1"/>
    <col min="14342" max="14591" width="9.28515625" style="80"/>
    <col min="14592" max="14592" width="7.7109375" style="80" customWidth="1"/>
    <col min="14593" max="14593" width="58.28515625" style="80" bestFit="1" customWidth="1"/>
    <col min="14594" max="14596" width="16.28515625" style="80" customWidth="1"/>
    <col min="14597" max="14597" width="6.85546875" style="80" customWidth="1"/>
    <col min="14598" max="14847" width="9.28515625" style="80"/>
    <col min="14848" max="14848" width="7.7109375" style="80" customWidth="1"/>
    <col min="14849" max="14849" width="58.28515625" style="80" bestFit="1" customWidth="1"/>
    <col min="14850" max="14852" width="16.28515625" style="80" customWidth="1"/>
    <col min="14853" max="14853" width="6.85546875" style="80" customWidth="1"/>
    <col min="14854" max="15103" width="9.28515625" style="80"/>
    <col min="15104" max="15104" width="7.7109375" style="80" customWidth="1"/>
    <col min="15105" max="15105" width="58.28515625" style="80" bestFit="1" customWidth="1"/>
    <col min="15106" max="15108" width="16.28515625" style="80" customWidth="1"/>
    <col min="15109" max="15109" width="6.85546875" style="80" customWidth="1"/>
    <col min="15110" max="15359" width="9.28515625" style="80"/>
    <col min="15360" max="15360" width="7.7109375" style="80" customWidth="1"/>
    <col min="15361" max="15361" width="58.28515625" style="80" bestFit="1" customWidth="1"/>
    <col min="15362" max="15364" width="16.28515625" style="80" customWidth="1"/>
    <col min="15365" max="15365" width="6.85546875" style="80" customWidth="1"/>
    <col min="15366" max="15615" width="9.28515625" style="80"/>
    <col min="15616" max="15616" width="7.7109375" style="80" customWidth="1"/>
    <col min="15617" max="15617" width="58.28515625" style="80" bestFit="1" customWidth="1"/>
    <col min="15618" max="15620" width="16.28515625" style="80" customWidth="1"/>
    <col min="15621" max="15621" width="6.85546875" style="80" customWidth="1"/>
    <col min="15622" max="15871" width="9.28515625" style="80"/>
    <col min="15872" max="15872" width="7.7109375" style="80" customWidth="1"/>
    <col min="15873" max="15873" width="58.28515625" style="80" bestFit="1" customWidth="1"/>
    <col min="15874" max="15876" width="16.28515625" style="80" customWidth="1"/>
    <col min="15877" max="15877" width="6.85546875" style="80" customWidth="1"/>
    <col min="15878" max="16127" width="9.28515625" style="80"/>
    <col min="16128" max="16128" width="7.7109375" style="80" customWidth="1"/>
    <col min="16129" max="16129" width="58.28515625" style="80" bestFit="1" customWidth="1"/>
    <col min="16130" max="16132" width="16.28515625" style="80" customWidth="1"/>
    <col min="16133" max="16133" width="6.85546875" style="80" customWidth="1"/>
    <col min="16134" max="16384" width="9.28515625" style="80"/>
  </cols>
  <sheetData>
    <row r="1" spans="1:5" ht="35.1" customHeight="1" x14ac:dyDescent="0.2">
      <c r="A1" s="240" t="str">
        <f>+Títulos!$B$2&amp;"
ESTADO DE FLUJOS DE EFECTIVO
DEL 01 DE ENERO AL "&amp;Títulos!$B$3</f>
        <v>PODER JUDICIAL DEL ESTADO DE GUANAJUATO
ESTADO DE FLUJOS DE EFECTIVO
DEL 01 DE ENERO AL 30 DE SEPTIEMBRE DE 2017</v>
      </c>
      <c r="B1" s="241"/>
      <c r="C1" s="241"/>
      <c r="D1" s="241"/>
      <c r="E1" s="242"/>
    </row>
    <row r="2" spans="1:5" ht="15" customHeight="1" x14ac:dyDescent="0.2">
      <c r="A2" s="43" t="s">
        <v>0</v>
      </c>
      <c r="B2" s="136" t="s">
        <v>1</v>
      </c>
      <c r="C2" s="44">
        <v>2017</v>
      </c>
      <c r="D2" s="44">
        <v>2016</v>
      </c>
      <c r="E2" s="43" t="s">
        <v>2</v>
      </c>
    </row>
    <row r="3" spans="1:5" ht="12.75" customHeight="1" x14ac:dyDescent="0.2">
      <c r="A3" s="81"/>
      <c r="B3" s="148" t="s">
        <v>99</v>
      </c>
      <c r="C3" s="47">
        <f>+C33</f>
        <v>-755278196.93000007</v>
      </c>
      <c r="D3" s="47">
        <f>+D33</f>
        <v>-3049563713.1400003</v>
      </c>
      <c r="E3" s="58" t="s">
        <v>100</v>
      </c>
    </row>
    <row r="4" spans="1:5" ht="12" x14ac:dyDescent="0.2">
      <c r="A4" s="82">
        <v>900001</v>
      </c>
      <c r="B4" s="149" t="s">
        <v>101</v>
      </c>
      <c r="C4" s="203">
        <v>-471406917.25999999</v>
      </c>
      <c r="D4" s="203">
        <v>-1509912992.97</v>
      </c>
      <c r="E4" s="58"/>
    </row>
    <row r="5" spans="1:5" ht="12" x14ac:dyDescent="0.2">
      <c r="A5" s="83">
        <v>4110</v>
      </c>
      <c r="B5" s="92" t="s">
        <v>102</v>
      </c>
      <c r="C5" s="204">
        <v>0</v>
      </c>
      <c r="D5" s="204">
        <v>0</v>
      </c>
      <c r="E5" s="58"/>
    </row>
    <row r="6" spans="1:5" ht="12" x14ac:dyDescent="0.2">
      <c r="A6" s="84">
        <v>4120</v>
      </c>
      <c r="B6" s="67" t="s">
        <v>103</v>
      </c>
      <c r="C6" s="204">
        <v>0</v>
      </c>
      <c r="D6" s="204">
        <v>0</v>
      </c>
      <c r="E6" s="58"/>
    </row>
    <row r="7" spans="1:5" ht="12" x14ac:dyDescent="0.2">
      <c r="A7" s="83">
        <v>4130</v>
      </c>
      <c r="B7" s="92" t="s">
        <v>104</v>
      </c>
      <c r="C7" s="204">
        <v>0</v>
      </c>
      <c r="D7" s="204">
        <v>0</v>
      </c>
      <c r="E7" s="58"/>
    </row>
    <row r="8" spans="1:5" ht="12" x14ac:dyDescent="0.2">
      <c r="A8" s="83">
        <v>4140</v>
      </c>
      <c r="B8" s="92" t="s">
        <v>105</v>
      </c>
      <c r="C8" s="204">
        <v>0</v>
      </c>
      <c r="D8" s="204">
        <v>0</v>
      </c>
      <c r="E8" s="58"/>
    </row>
    <row r="9" spans="1:5" ht="12" x14ac:dyDescent="0.2">
      <c r="A9" s="83">
        <v>4150</v>
      </c>
      <c r="B9" s="92" t="s">
        <v>106</v>
      </c>
      <c r="C9" s="203">
        <v>-14976594.52</v>
      </c>
      <c r="D9" s="203">
        <v>-41754155.369999997</v>
      </c>
      <c r="E9" s="58"/>
    </row>
    <row r="10" spans="1:5" ht="12" x14ac:dyDescent="0.2">
      <c r="A10" s="83">
        <v>4160</v>
      </c>
      <c r="B10" s="92" t="s">
        <v>107</v>
      </c>
      <c r="C10" s="203">
        <v>-1182681.99</v>
      </c>
      <c r="D10" s="203">
        <v>-4466945.78</v>
      </c>
      <c r="E10" s="58"/>
    </row>
    <row r="11" spans="1:5" ht="12" x14ac:dyDescent="0.2">
      <c r="A11" s="83">
        <v>4170</v>
      </c>
      <c r="B11" s="92" t="s">
        <v>108</v>
      </c>
      <c r="C11" s="204">
        <v>0</v>
      </c>
      <c r="D11" s="204">
        <v>0</v>
      </c>
      <c r="E11" s="58"/>
    </row>
    <row r="12" spans="1:5" ht="12" x14ac:dyDescent="0.2">
      <c r="A12" s="83">
        <v>4190</v>
      </c>
      <c r="B12" s="92" t="s">
        <v>109</v>
      </c>
      <c r="C12" s="204">
        <v>0</v>
      </c>
      <c r="D12" s="204">
        <v>0</v>
      </c>
      <c r="E12" s="58"/>
    </row>
    <row r="13" spans="1:5" ht="12" x14ac:dyDescent="0.2">
      <c r="A13" s="83">
        <v>4210</v>
      </c>
      <c r="B13" s="92" t="s">
        <v>110</v>
      </c>
      <c r="C13" s="204">
        <v>0</v>
      </c>
      <c r="D13" s="204">
        <v>0</v>
      </c>
      <c r="E13" s="58"/>
    </row>
    <row r="14" spans="1:5" ht="12" x14ac:dyDescent="0.2">
      <c r="A14" s="83">
        <v>4220</v>
      </c>
      <c r="B14" s="92" t="s">
        <v>111</v>
      </c>
      <c r="C14" s="203">
        <v>-454838160</v>
      </c>
      <c r="D14" s="203">
        <v>-1460026155</v>
      </c>
      <c r="E14" s="58"/>
    </row>
    <row r="15" spans="1:5" ht="12" x14ac:dyDescent="0.2">
      <c r="A15" s="82">
        <v>8001</v>
      </c>
      <c r="B15" s="67" t="s">
        <v>112</v>
      </c>
      <c r="C15" s="203">
        <v>-409480.75</v>
      </c>
      <c r="D15" s="203">
        <v>-3665736.82</v>
      </c>
      <c r="E15" s="58"/>
    </row>
    <row r="16" spans="1:5" ht="12" x14ac:dyDescent="0.2">
      <c r="A16" s="82">
        <v>900002</v>
      </c>
      <c r="B16" s="149" t="s">
        <v>113</v>
      </c>
      <c r="C16" s="203">
        <v>283871279.67000002</v>
      </c>
      <c r="D16" s="203">
        <v>1539650720.1700001</v>
      </c>
      <c r="E16" s="58"/>
    </row>
    <row r="17" spans="1:5" ht="12" x14ac:dyDescent="0.2">
      <c r="A17" s="83">
        <v>5110</v>
      </c>
      <c r="B17" s="92" t="s">
        <v>114</v>
      </c>
      <c r="C17" s="203">
        <v>249717752.72999999</v>
      </c>
      <c r="D17" s="203">
        <v>1313000294.48</v>
      </c>
      <c r="E17" s="58"/>
    </row>
    <row r="18" spans="1:5" ht="12" x14ac:dyDescent="0.2">
      <c r="A18" s="83">
        <v>5120</v>
      </c>
      <c r="B18" s="92" t="s">
        <v>115</v>
      </c>
      <c r="C18" s="203">
        <v>9901780.8800000008</v>
      </c>
      <c r="D18" s="203">
        <v>39912123.079999998</v>
      </c>
      <c r="E18" s="58"/>
    </row>
    <row r="19" spans="1:5" ht="12" x14ac:dyDescent="0.2">
      <c r="A19" s="83">
        <v>5130</v>
      </c>
      <c r="B19" s="92" t="s">
        <v>116</v>
      </c>
      <c r="C19" s="203">
        <v>23289727.77</v>
      </c>
      <c r="D19" s="203">
        <v>182483757</v>
      </c>
      <c r="E19" s="58"/>
    </row>
    <row r="20" spans="1:5" ht="12" x14ac:dyDescent="0.2">
      <c r="A20" s="83">
        <v>5210</v>
      </c>
      <c r="B20" s="92" t="s">
        <v>117</v>
      </c>
      <c r="C20" s="204">
        <v>0</v>
      </c>
      <c r="D20" s="204">
        <v>0</v>
      </c>
      <c r="E20" s="58"/>
    </row>
    <row r="21" spans="1:5" ht="12" x14ac:dyDescent="0.2">
      <c r="A21" s="83">
        <v>5220</v>
      </c>
      <c r="B21" s="92" t="s">
        <v>118</v>
      </c>
      <c r="C21" s="204">
        <v>0</v>
      </c>
      <c r="D21" s="204">
        <v>0</v>
      </c>
      <c r="E21" s="58"/>
    </row>
    <row r="22" spans="1:5" ht="12" x14ac:dyDescent="0.2">
      <c r="A22" s="83">
        <v>5230</v>
      </c>
      <c r="B22" s="92" t="s">
        <v>119</v>
      </c>
      <c r="C22" s="204">
        <v>0</v>
      </c>
      <c r="D22" s="204">
        <v>0</v>
      </c>
      <c r="E22" s="58"/>
    </row>
    <row r="23" spans="1:5" ht="12" x14ac:dyDescent="0.2">
      <c r="A23" s="83">
        <v>5240</v>
      </c>
      <c r="B23" s="92" t="s">
        <v>120</v>
      </c>
      <c r="C23" s="203">
        <v>50000</v>
      </c>
      <c r="D23" s="203">
        <v>3000</v>
      </c>
      <c r="E23" s="58"/>
    </row>
    <row r="24" spans="1:5" ht="12" x14ac:dyDescent="0.2">
      <c r="A24" s="83">
        <v>5250</v>
      </c>
      <c r="B24" s="92" t="s">
        <v>121</v>
      </c>
      <c r="C24" s="203">
        <v>912018.29</v>
      </c>
      <c r="D24" s="203">
        <v>4251545.6100000003</v>
      </c>
      <c r="E24" s="58"/>
    </row>
    <row r="25" spans="1:5" ht="12" x14ac:dyDescent="0.2">
      <c r="A25" s="83">
        <v>5260</v>
      </c>
      <c r="B25" s="92" t="s">
        <v>122</v>
      </c>
      <c r="C25" s="204">
        <v>0</v>
      </c>
      <c r="D25" s="204">
        <v>0</v>
      </c>
      <c r="E25" s="58"/>
    </row>
    <row r="26" spans="1:5" ht="12" x14ac:dyDescent="0.2">
      <c r="A26" s="83">
        <v>5270</v>
      </c>
      <c r="B26" s="92" t="s">
        <v>123</v>
      </c>
      <c r="C26" s="204">
        <v>0</v>
      </c>
      <c r="D26" s="204">
        <v>0</v>
      </c>
      <c r="E26" s="58"/>
    </row>
    <row r="27" spans="1:5" ht="12" x14ac:dyDescent="0.2">
      <c r="A27" s="83">
        <v>5280</v>
      </c>
      <c r="B27" s="92" t="s">
        <v>124</v>
      </c>
      <c r="C27" s="204">
        <v>0</v>
      </c>
      <c r="D27" s="204">
        <v>0</v>
      </c>
      <c r="E27" s="58"/>
    </row>
    <row r="28" spans="1:5" ht="12" x14ac:dyDescent="0.2">
      <c r="A28" s="83">
        <v>5290</v>
      </c>
      <c r="B28" s="92" t="s">
        <v>125</v>
      </c>
      <c r="C28" s="204">
        <v>0</v>
      </c>
      <c r="D28" s="204">
        <v>0</v>
      </c>
      <c r="E28" s="58"/>
    </row>
    <row r="29" spans="1:5" ht="12" x14ac:dyDescent="0.2">
      <c r="A29" s="83">
        <v>5310</v>
      </c>
      <c r="B29" s="92" t="s">
        <v>126</v>
      </c>
      <c r="C29" s="204">
        <v>0</v>
      </c>
      <c r="D29" s="204">
        <v>0</v>
      </c>
      <c r="E29" s="58"/>
    </row>
    <row r="30" spans="1:5" ht="12" x14ac:dyDescent="0.2">
      <c r="A30" s="83">
        <v>5320</v>
      </c>
      <c r="B30" s="92" t="s">
        <v>59</v>
      </c>
      <c r="C30" s="204">
        <v>0</v>
      </c>
      <c r="D30" s="204">
        <v>0</v>
      </c>
      <c r="E30" s="58"/>
    </row>
    <row r="31" spans="1:5" ht="12" x14ac:dyDescent="0.2">
      <c r="A31" s="83">
        <v>5330</v>
      </c>
      <c r="B31" s="92" t="s">
        <v>127</v>
      </c>
      <c r="C31" s="204">
        <v>0</v>
      </c>
      <c r="D31" s="204">
        <v>0</v>
      </c>
      <c r="E31" s="58"/>
    </row>
    <row r="32" spans="1:5" ht="12" x14ac:dyDescent="0.2">
      <c r="A32" s="82">
        <v>8002</v>
      </c>
      <c r="B32" s="67" t="s">
        <v>128</v>
      </c>
      <c r="C32" s="204">
        <v>0</v>
      </c>
      <c r="D32" s="204">
        <v>0</v>
      </c>
      <c r="E32" s="58"/>
    </row>
    <row r="33" spans="1:5" ht="12" x14ac:dyDescent="0.2">
      <c r="A33" s="82">
        <v>900003</v>
      </c>
      <c r="B33" s="69" t="s">
        <v>129</v>
      </c>
      <c r="C33" s="214">
        <f>+C4-C16</f>
        <v>-755278196.93000007</v>
      </c>
      <c r="D33" s="214">
        <f>+D4-D16</f>
        <v>-3049563713.1400003</v>
      </c>
      <c r="E33" s="58"/>
    </row>
    <row r="34" spans="1:5" ht="12" x14ac:dyDescent="0.2">
      <c r="A34" s="83"/>
      <c r="B34" s="150" t="s">
        <v>130</v>
      </c>
      <c r="C34" s="215">
        <f>+C43</f>
        <v>-187535637.59</v>
      </c>
      <c r="D34" s="215">
        <f>+D43</f>
        <v>29737727.199999999</v>
      </c>
      <c r="E34" s="58"/>
    </row>
    <row r="35" spans="1:5" ht="12" x14ac:dyDescent="0.2">
      <c r="A35" s="82">
        <v>900004</v>
      </c>
      <c r="B35" s="69" t="s">
        <v>101</v>
      </c>
      <c r="C35" s="214" t="e">
        <f>SUM(C36:C38)</f>
        <v>#REF!</v>
      </c>
      <c r="D35" s="214" t="e">
        <f>SUM(D36:D38)</f>
        <v>#REF!</v>
      </c>
      <c r="E35" s="58"/>
    </row>
    <row r="36" spans="1:5" ht="12" x14ac:dyDescent="0.2">
      <c r="A36" s="82">
        <v>8003</v>
      </c>
      <c r="B36" s="67" t="s">
        <v>18</v>
      </c>
      <c r="C36" s="216" t="e">
        <f>+Impresos!#REF!</f>
        <v>#REF!</v>
      </c>
      <c r="D36" s="216" t="e">
        <f>+Impresos!#REF!</f>
        <v>#REF!</v>
      </c>
      <c r="E36" s="58"/>
    </row>
    <row r="37" spans="1:5" ht="12" x14ac:dyDescent="0.2">
      <c r="A37" s="82">
        <v>8004</v>
      </c>
      <c r="B37" s="67" t="s">
        <v>20</v>
      </c>
      <c r="C37" s="216" t="e">
        <f>+Impresos!#REF!</f>
        <v>#REF!</v>
      </c>
      <c r="D37" s="216" t="e">
        <f>+Impresos!#REF!</f>
        <v>#REF!</v>
      </c>
      <c r="E37" s="58"/>
    </row>
    <row r="38" spans="1:5" ht="12" x14ac:dyDescent="0.2">
      <c r="A38" s="82">
        <v>8005</v>
      </c>
      <c r="B38" s="67" t="s">
        <v>131</v>
      </c>
      <c r="C38" s="216" t="e">
        <f>+Impresos!#REF!</f>
        <v>#REF!</v>
      </c>
      <c r="D38" s="216" t="e">
        <f>+Impresos!#REF!</f>
        <v>#REF!</v>
      </c>
      <c r="E38" s="58"/>
    </row>
    <row r="39" spans="1:5" ht="12" x14ac:dyDescent="0.2">
      <c r="A39" s="82">
        <v>900005</v>
      </c>
      <c r="B39" s="69" t="s">
        <v>113</v>
      </c>
      <c r="C39" s="214" t="e">
        <f>SUM(C40:C42)</f>
        <v>#REF!</v>
      </c>
      <c r="D39" s="214" t="e">
        <f>SUM(D40:D42)</f>
        <v>#REF!</v>
      </c>
      <c r="E39" s="58"/>
    </row>
    <row r="40" spans="1:5" ht="12" x14ac:dyDescent="0.2">
      <c r="A40" s="59">
        <v>1230</v>
      </c>
      <c r="B40" s="67" t="s">
        <v>18</v>
      </c>
      <c r="C40" s="216" t="e">
        <f>+Impresos!#REF!</f>
        <v>#REF!</v>
      </c>
      <c r="D40" s="216" t="e">
        <f>+Impresos!#REF!</f>
        <v>#REF!</v>
      </c>
      <c r="E40" s="58" t="s">
        <v>132</v>
      </c>
    </row>
    <row r="41" spans="1:5" ht="12" x14ac:dyDescent="0.2">
      <c r="A41" s="59" t="s">
        <v>133</v>
      </c>
      <c r="B41" s="67" t="s">
        <v>20</v>
      </c>
      <c r="C41" s="216" t="e">
        <f>+Impresos!#REF!</f>
        <v>#REF!</v>
      </c>
      <c r="D41" s="216" t="e">
        <f>+Impresos!#REF!</f>
        <v>#REF!</v>
      </c>
      <c r="E41" s="58" t="s">
        <v>132</v>
      </c>
    </row>
    <row r="42" spans="1:5" ht="12" x14ac:dyDescent="0.2">
      <c r="A42" s="82">
        <v>8006</v>
      </c>
      <c r="B42" s="67" t="s">
        <v>134</v>
      </c>
      <c r="C42" s="216" t="e">
        <f>+Impresos!#REF!</f>
        <v>#REF!</v>
      </c>
      <c r="D42" s="216" t="e">
        <f>+Impresos!#REF!</f>
        <v>#REF!</v>
      </c>
      <c r="E42" s="58"/>
    </row>
    <row r="43" spans="1:5" ht="12" x14ac:dyDescent="0.2">
      <c r="A43" s="82">
        <v>900006</v>
      </c>
      <c r="B43" s="69" t="s">
        <v>135</v>
      </c>
      <c r="C43" s="217">
        <v>-187535637.59</v>
      </c>
      <c r="D43" s="217">
        <v>29737727.199999999</v>
      </c>
      <c r="E43" s="58"/>
    </row>
    <row r="44" spans="1:5" ht="12" x14ac:dyDescent="0.2">
      <c r="A44" s="83"/>
      <c r="B44" s="150" t="s">
        <v>136</v>
      </c>
      <c r="C44" s="205">
        <v>56914271.200000003</v>
      </c>
      <c r="D44" s="205">
        <v>-174080877.03</v>
      </c>
      <c r="E44" s="58"/>
    </row>
    <row r="45" spans="1:5" ht="12" x14ac:dyDescent="0.2">
      <c r="A45" s="82">
        <v>900007</v>
      </c>
      <c r="B45" s="69" t="s">
        <v>101</v>
      </c>
      <c r="C45" s="204">
        <v>0</v>
      </c>
      <c r="D45" s="204">
        <v>0</v>
      </c>
      <c r="E45" s="58"/>
    </row>
    <row r="46" spans="1:5" ht="12" x14ac:dyDescent="0.2">
      <c r="A46" s="82">
        <v>8007</v>
      </c>
      <c r="B46" s="67" t="s">
        <v>137</v>
      </c>
      <c r="C46" s="204">
        <v>0</v>
      </c>
      <c r="D46" s="204">
        <v>0</v>
      </c>
      <c r="E46" s="58"/>
    </row>
    <row r="47" spans="1:5" ht="12" x14ac:dyDescent="0.2">
      <c r="A47" s="59">
        <v>2233</v>
      </c>
      <c r="B47" s="67" t="s">
        <v>138</v>
      </c>
      <c r="C47" s="204">
        <v>0</v>
      </c>
      <c r="D47" s="204">
        <v>0</v>
      </c>
      <c r="E47" s="58"/>
    </row>
    <row r="48" spans="1:5" ht="12" x14ac:dyDescent="0.2">
      <c r="A48" s="85">
        <v>2234</v>
      </c>
      <c r="B48" s="67" t="s">
        <v>139</v>
      </c>
      <c r="C48" s="204">
        <v>0</v>
      </c>
      <c r="D48" s="204">
        <v>0</v>
      </c>
      <c r="E48" s="58"/>
    </row>
    <row r="49" spans="1:5" ht="12" x14ac:dyDescent="0.2">
      <c r="A49" s="86">
        <v>4800</v>
      </c>
      <c r="B49" s="67" t="s">
        <v>140</v>
      </c>
      <c r="C49" s="204">
        <v>0</v>
      </c>
      <c r="D49" s="204">
        <v>0</v>
      </c>
      <c r="E49" s="58"/>
    </row>
    <row r="50" spans="1:5" ht="12" x14ac:dyDescent="0.2">
      <c r="A50" s="86">
        <v>900008</v>
      </c>
      <c r="B50" s="69" t="s">
        <v>113</v>
      </c>
      <c r="C50" s="203">
        <v>56914271.200000003</v>
      </c>
      <c r="D50" s="203">
        <v>-174080877.03</v>
      </c>
      <c r="E50" s="58"/>
    </row>
    <row r="51" spans="1:5" ht="12" x14ac:dyDescent="0.2">
      <c r="A51" s="82">
        <v>8008</v>
      </c>
      <c r="B51" s="67" t="s">
        <v>141</v>
      </c>
      <c r="C51" s="204">
        <v>0</v>
      </c>
      <c r="D51" s="204">
        <v>0</v>
      </c>
      <c r="E51" s="58"/>
    </row>
    <row r="52" spans="1:5" ht="12" x14ac:dyDescent="0.2">
      <c r="A52" s="59">
        <v>2131</v>
      </c>
      <c r="B52" s="67" t="s">
        <v>138</v>
      </c>
      <c r="C52" s="204">
        <v>0</v>
      </c>
      <c r="D52" s="204">
        <v>0</v>
      </c>
      <c r="E52" s="58"/>
    </row>
    <row r="53" spans="1:5" ht="12" x14ac:dyDescent="0.2">
      <c r="A53" s="85">
        <v>2132</v>
      </c>
      <c r="B53" s="67" t="s">
        <v>139</v>
      </c>
      <c r="C53" s="204">
        <v>0</v>
      </c>
      <c r="D53" s="204">
        <v>0</v>
      </c>
      <c r="E53" s="58"/>
    </row>
    <row r="54" spans="1:5" ht="12" x14ac:dyDescent="0.2">
      <c r="A54" s="82">
        <v>8009</v>
      </c>
      <c r="B54" s="67" t="s">
        <v>142</v>
      </c>
      <c r="C54" s="203">
        <v>56914271.200000003</v>
      </c>
      <c r="D54" s="203">
        <v>-174080877.03</v>
      </c>
      <c r="E54" s="58"/>
    </row>
    <row r="55" spans="1:5" ht="12" x14ac:dyDescent="0.2">
      <c r="A55" s="82">
        <v>900009</v>
      </c>
      <c r="B55" s="149" t="s">
        <v>143</v>
      </c>
      <c r="C55" s="217">
        <v>56914271.200000003</v>
      </c>
      <c r="D55" s="217">
        <v>-174080877.03</v>
      </c>
      <c r="E55" s="58"/>
    </row>
    <row r="56" spans="1:5" ht="12" x14ac:dyDescent="0.2">
      <c r="A56" s="82">
        <v>9000010</v>
      </c>
      <c r="B56" s="149" t="s">
        <v>144</v>
      </c>
      <c r="C56" s="218">
        <v>115725069.47</v>
      </c>
      <c r="D56" s="218">
        <v>-16954863.760000002</v>
      </c>
      <c r="E56" s="58"/>
    </row>
    <row r="57" spans="1:5" ht="12" x14ac:dyDescent="0.2">
      <c r="A57" s="82">
        <v>9000011</v>
      </c>
      <c r="B57" s="149" t="s">
        <v>145</v>
      </c>
      <c r="C57" s="202">
        <v>686697003.99000001</v>
      </c>
      <c r="D57" s="202">
        <v>703651867.75</v>
      </c>
      <c r="E57" s="58" t="s">
        <v>146</v>
      </c>
    </row>
    <row r="58" spans="1:5" ht="12" x14ac:dyDescent="0.2">
      <c r="A58" s="87">
        <v>9000012</v>
      </c>
      <c r="B58" s="151" t="s">
        <v>147</v>
      </c>
      <c r="C58" s="219">
        <v>802422073.46000004</v>
      </c>
      <c r="D58" s="219">
        <v>686697003.99000001</v>
      </c>
      <c r="E58" s="64" t="s">
        <v>146</v>
      </c>
    </row>
  </sheetData>
  <sheetProtection autoFilter="0"/>
  <mergeCells count="1">
    <mergeCell ref="A1:E1"/>
  </mergeCells>
  <dataValidations count="6">
    <dataValidation allowBlank="1" showInputMessage="1" showErrorMessage="1" prompt="Muestra el saldo de las cuentas acumulado al 31 de diciembre del ejercicio 2015." sqref="D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D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D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D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D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D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D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D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D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D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D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D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D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D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D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D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dataValidation allowBlank="1" showInputMessage="1" showErrorMessage="1" prompt="Muestra el saldo de las cuentas acumulado al 31 de diciembre del ejercicio 2014." sqref="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ataValidation allowBlank="1" showInputMessage="1" showErrorMessage="1" prompt="Muestra el saldo de las cuentas acumulado al periodo que se presenta." sqref="C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C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C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C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C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C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C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C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C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C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C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C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C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C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C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 allowBlank="1" showInputMessage="1" showErrorMessage="1" prompt="Corresponde al número de cuenta al 4° nivel del Plan de Cuentas emitido por el CONAC (DOF 23/12/2015)." sqref="A2 IV2 SR2 ACN2 AMJ2 AWF2 BGB2 BPX2 BZT2 CJP2 CTL2 DDH2 DND2 DWZ2 EGV2 EQR2 FAN2 FKJ2 FUF2 GEB2 GNX2 GXT2 HHP2 HRL2 IBH2 ILD2 IUZ2 JEV2 JOR2 JYN2 KIJ2 KSF2 LCB2 LLX2 LVT2 MFP2 MPL2 MZH2 NJD2 NSZ2 OCV2 OMR2 OWN2 PGJ2 PQF2 QAB2 QJX2 QTT2 RDP2 RNL2 RXH2 SHD2 SQZ2 TAV2 TKR2 TUN2 UEJ2 UOF2 UYB2 VHX2 VRT2 WBP2 WLL2 WVH2 A65538 IV65538 SR65538 ACN65538 AMJ65538 AWF65538 BGB65538 BPX65538 BZT65538 CJP65538 CTL65538 DDH65538 DND65538 DWZ65538 EGV65538 EQR65538 FAN65538 FKJ65538 FUF65538 GEB65538 GNX65538 GXT65538 HHP65538 HRL65538 IBH65538 ILD65538 IUZ65538 JEV65538 JOR65538 JYN65538 KIJ65538 KSF65538 LCB65538 LLX65538 LVT65538 MFP65538 MPL65538 MZH65538 NJD65538 NSZ65538 OCV65538 OMR65538 OWN65538 PGJ65538 PQF65538 QAB65538 QJX65538 QTT65538 RDP65538 RNL65538 RXH65538 SHD65538 SQZ65538 TAV65538 TKR65538 TUN65538 UEJ65538 UOF65538 UYB65538 VHX65538 VRT65538 WBP65538 WLL65538 WVH65538 A131074 IV131074 SR131074 ACN131074 AMJ131074 AWF131074 BGB131074 BPX131074 BZT131074 CJP131074 CTL131074 DDH131074 DND131074 DWZ131074 EGV131074 EQR131074 FAN131074 FKJ131074 FUF131074 GEB131074 GNX131074 GXT131074 HHP131074 HRL131074 IBH131074 ILD131074 IUZ131074 JEV131074 JOR131074 JYN131074 KIJ131074 KSF131074 LCB131074 LLX131074 LVT131074 MFP131074 MPL131074 MZH131074 NJD131074 NSZ131074 OCV131074 OMR131074 OWN131074 PGJ131074 PQF131074 QAB131074 QJX131074 QTT131074 RDP131074 RNL131074 RXH131074 SHD131074 SQZ131074 TAV131074 TKR131074 TUN131074 UEJ131074 UOF131074 UYB131074 VHX131074 VRT131074 WBP131074 WLL131074 WVH131074 A196610 IV196610 SR196610 ACN196610 AMJ196610 AWF196610 BGB196610 BPX196610 BZT196610 CJP196610 CTL196610 DDH196610 DND196610 DWZ196610 EGV196610 EQR196610 FAN196610 FKJ196610 FUF196610 GEB196610 GNX196610 GXT196610 HHP196610 HRL196610 IBH196610 ILD196610 IUZ196610 JEV196610 JOR196610 JYN196610 KIJ196610 KSF196610 LCB196610 LLX196610 LVT196610 MFP196610 MPL196610 MZH196610 NJD196610 NSZ196610 OCV196610 OMR196610 OWN196610 PGJ196610 PQF196610 QAB196610 QJX196610 QTT196610 RDP196610 RNL196610 RXH196610 SHD196610 SQZ196610 TAV196610 TKR196610 TUN196610 UEJ196610 UOF196610 UYB196610 VHX196610 VRT196610 WBP196610 WLL196610 WVH196610 A262146 IV262146 SR262146 ACN262146 AMJ262146 AWF262146 BGB262146 BPX262146 BZT262146 CJP262146 CTL262146 DDH262146 DND262146 DWZ262146 EGV262146 EQR262146 FAN262146 FKJ262146 FUF262146 GEB262146 GNX262146 GXT262146 HHP262146 HRL262146 IBH262146 ILD262146 IUZ262146 JEV262146 JOR262146 JYN262146 KIJ262146 KSF262146 LCB262146 LLX262146 LVT262146 MFP262146 MPL262146 MZH262146 NJD262146 NSZ262146 OCV262146 OMR262146 OWN262146 PGJ262146 PQF262146 QAB262146 QJX262146 QTT262146 RDP262146 RNL262146 RXH262146 SHD262146 SQZ262146 TAV262146 TKR262146 TUN262146 UEJ262146 UOF262146 UYB262146 VHX262146 VRT262146 WBP262146 WLL262146 WVH262146 A327682 IV327682 SR327682 ACN327682 AMJ327682 AWF327682 BGB327682 BPX327682 BZT327682 CJP327682 CTL327682 DDH327682 DND327682 DWZ327682 EGV327682 EQR327682 FAN327682 FKJ327682 FUF327682 GEB327682 GNX327682 GXT327682 HHP327682 HRL327682 IBH327682 ILD327682 IUZ327682 JEV327682 JOR327682 JYN327682 KIJ327682 KSF327682 LCB327682 LLX327682 LVT327682 MFP327682 MPL327682 MZH327682 NJD327682 NSZ327682 OCV327682 OMR327682 OWN327682 PGJ327682 PQF327682 QAB327682 QJX327682 QTT327682 RDP327682 RNL327682 RXH327682 SHD327682 SQZ327682 TAV327682 TKR327682 TUN327682 UEJ327682 UOF327682 UYB327682 VHX327682 VRT327682 WBP327682 WLL327682 WVH327682 A393218 IV393218 SR393218 ACN393218 AMJ393218 AWF393218 BGB393218 BPX393218 BZT393218 CJP393218 CTL393218 DDH393218 DND393218 DWZ393218 EGV393218 EQR393218 FAN393218 FKJ393218 FUF393218 GEB393218 GNX393218 GXT393218 HHP393218 HRL393218 IBH393218 ILD393218 IUZ393218 JEV393218 JOR393218 JYN393218 KIJ393218 KSF393218 LCB393218 LLX393218 LVT393218 MFP393218 MPL393218 MZH393218 NJD393218 NSZ393218 OCV393218 OMR393218 OWN393218 PGJ393218 PQF393218 QAB393218 QJX393218 QTT393218 RDP393218 RNL393218 RXH393218 SHD393218 SQZ393218 TAV393218 TKR393218 TUN393218 UEJ393218 UOF393218 UYB393218 VHX393218 VRT393218 WBP393218 WLL393218 WVH393218 A458754 IV458754 SR458754 ACN458754 AMJ458754 AWF458754 BGB458754 BPX458754 BZT458754 CJP458754 CTL458754 DDH458754 DND458754 DWZ458754 EGV458754 EQR458754 FAN458754 FKJ458754 FUF458754 GEB458754 GNX458754 GXT458754 HHP458754 HRL458754 IBH458754 ILD458754 IUZ458754 JEV458754 JOR458754 JYN458754 KIJ458754 KSF458754 LCB458754 LLX458754 LVT458754 MFP458754 MPL458754 MZH458754 NJD458754 NSZ458754 OCV458754 OMR458754 OWN458754 PGJ458754 PQF458754 QAB458754 QJX458754 QTT458754 RDP458754 RNL458754 RXH458754 SHD458754 SQZ458754 TAV458754 TKR458754 TUN458754 UEJ458754 UOF458754 UYB458754 VHX458754 VRT458754 WBP458754 WLL458754 WVH458754 A524290 IV524290 SR524290 ACN524290 AMJ524290 AWF524290 BGB524290 BPX524290 BZT524290 CJP524290 CTL524290 DDH524290 DND524290 DWZ524290 EGV524290 EQR524290 FAN524290 FKJ524290 FUF524290 GEB524290 GNX524290 GXT524290 HHP524290 HRL524290 IBH524290 ILD524290 IUZ524290 JEV524290 JOR524290 JYN524290 KIJ524290 KSF524290 LCB524290 LLX524290 LVT524290 MFP524290 MPL524290 MZH524290 NJD524290 NSZ524290 OCV524290 OMR524290 OWN524290 PGJ524290 PQF524290 QAB524290 QJX524290 QTT524290 RDP524290 RNL524290 RXH524290 SHD524290 SQZ524290 TAV524290 TKR524290 TUN524290 UEJ524290 UOF524290 UYB524290 VHX524290 VRT524290 WBP524290 WLL524290 WVH524290 A589826 IV589826 SR589826 ACN589826 AMJ589826 AWF589826 BGB589826 BPX589826 BZT589826 CJP589826 CTL589826 DDH589826 DND589826 DWZ589826 EGV589826 EQR589826 FAN589826 FKJ589826 FUF589826 GEB589826 GNX589826 GXT589826 HHP589826 HRL589826 IBH589826 ILD589826 IUZ589826 JEV589826 JOR589826 JYN589826 KIJ589826 KSF589826 LCB589826 LLX589826 LVT589826 MFP589826 MPL589826 MZH589826 NJD589826 NSZ589826 OCV589826 OMR589826 OWN589826 PGJ589826 PQF589826 QAB589826 QJX589826 QTT589826 RDP589826 RNL589826 RXH589826 SHD589826 SQZ589826 TAV589826 TKR589826 TUN589826 UEJ589826 UOF589826 UYB589826 VHX589826 VRT589826 WBP589826 WLL589826 WVH589826 A655362 IV655362 SR655362 ACN655362 AMJ655362 AWF655362 BGB655362 BPX655362 BZT655362 CJP655362 CTL655362 DDH655362 DND655362 DWZ655362 EGV655362 EQR655362 FAN655362 FKJ655362 FUF655362 GEB655362 GNX655362 GXT655362 HHP655362 HRL655362 IBH655362 ILD655362 IUZ655362 JEV655362 JOR655362 JYN655362 KIJ655362 KSF655362 LCB655362 LLX655362 LVT655362 MFP655362 MPL655362 MZH655362 NJD655362 NSZ655362 OCV655362 OMR655362 OWN655362 PGJ655362 PQF655362 QAB655362 QJX655362 QTT655362 RDP655362 RNL655362 RXH655362 SHD655362 SQZ655362 TAV655362 TKR655362 TUN655362 UEJ655362 UOF655362 UYB655362 VHX655362 VRT655362 WBP655362 WLL655362 WVH655362 A720898 IV720898 SR720898 ACN720898 AMJ720898 AWF720898 BGB720898 BPX720898 BZT720898 CJP720898 CTL720898 DDH720898 DND720898 DWZ720898 EGV720898 EQR720898 FAN720898 FKJ720898 FUF720898 GEB720898 GNX720898 GXT720898 HHP720898 HRL720898 IBH720898 ILD720898 IUZ720898 JEV720898 JOR720898 JYN720898 KIJ720898 KSF720898 LCB720898 LLX720898 LVT720898 MFP720898 MPL720898 MZH720898 NJD720898 NSZ720898 OCV720898 OMR720898 OWN720898 PGJ720898 PQF720898 QAB720898 QJX720898 QTT720898 RDP720898 RNL720898 RXH720898 SHD720898 SQZ720898 TAV720898 TKR720898 TUN720898 UEJ720898 UOF720898 UYB720898 VHX720898 VRT720898 WBP720898 WLL720898 WVH720898 A786434 IV786434 SR786434 ACN786434 AMJ786434 AWF786434 BGB786434 BPX786434 BZT786434 CJP786434 CTL786434 DDH786434 DND786434 DWZ786434 EGV786434 EQR786434 FAN786434 FKJ786434 FUF786434 GEB786434 GNX786434 GXT786434 HHP786434 HRL786434 IBH786434 ILD786434 IUZ786434 JEV786434 JOR786434 JYN786434 KIJ786434 KSF786434 LCB786434 LLX786434 LVT786434 MFP786434 MPL786434 MZH786434 NJD786434 NSZ786434 OCV786434 OMR786434 OWN786434 PGJ786434 PQF786434 QAB786434 QJX786434 QTT786434 RDP786434 RNL786434 RXH786434 SHD786434 SQZ786434 TAV786434 TKR786434 TUN786434 UEJ786434 UOF786434 UYB786434 VHX786434 VRT786434 WBP786434 WLL786434 WVH786434 A851970 IV851970 SR851970 ACN851970 AMJ851970 AWF851970 BGB851970 BPX851970 BZT851970 CJP851970 CTL851970 DDH851970 DND851970 DWZ851970 EGV851970 EQR851970 FAN851970 FKJ851970 FUF851970 GEB851970 GNX851970 GXT851970 HHP851970 HRL851970 IBH851970 ILD851970 IUZ851970 JEV851970 JOR851970 JYN851970 KIJ851970 KSF851970 LCB851970 LLX851970 LVT851970 MFP851970 MPL851970 MZH851970 NJD851970 NSZ851970 OCV851970 OMR851970 OWN851970 PGJ851970 PQF851970 QAB851970 QJX851970 QTT851970 RDP851970 RNL851970 RXH851970 SHD851970 SQZ851970 TAV851970 TKR851970 TUN851970 UEJ851970 UOF851970 UYB851970 VHX851970 VRT851970 WBP851970 WLL851970 WVH851970 A917506 IV917506 SR917506 ACN917506 AMJ917506 AWF917506 BGB917506 BPX917506 BZT917506 CJP917506 CTL917506 DDH917506 DND917506 DWZ917506 EGV917506 EQR917506 FAN917506 FKJ917506 FUF917506 GEB917506 GNX917506 GXT917506 HHP917506 HRL917506 IBH917506 ILD917506 IUZ917506 JEV917506 JOR917506 JYN917506 KIJ917506 KSF917506 LCB917506 LLX917506 LVT917506 MFP917506 MPL917506 MZH917506 NJD917506 NSZ917506 OCV917506 OMR917506 OWN917506 PGJ917506 PQF917506 QAB917506 QJX917506 QTT917506 RDP917506 RNL917506 RXH917506 SHD917506 SQZ917506 TAV917506 TKR917506 TUN917506 UEJ917506 UOF917506 UYB917506 VHX917506 VRT917506 WBP917506 WLL917506 WVH917506 A983042 IV983042 SR983042 ACN983042 AMJ983042 AWF983042 BGB983042 BPX983042 BZT983042 CJP983042 CTL983042 DDH983042 DND983042 DWZ983042 EGV983042 EQR983042 FAN983042 FKJ983042 FUF983042 GEB983042 GNX983042 GXT983042 HHP983042 HRL983042 IBH983042 ILD983042 IUZ983042 JEV983042 JOR983042 JYN983042 KIJ983042 KSF983042 LCB983042 LLX983042 LVT983042 MFP983042 MPL983042 MZH983042 NJD983042 NSZ983042 OCV983042 OMR983042 OWN983042 PGJ983042 PQF983042 QAB983042 QJX983042 QTT983042 RDP983042 RNL983042 RXH983042 SHD983042 SQZ983042 TAV983042 TKR983042 TUN983042 UEJ983042 UOF983042 UYB983042 VHX983042 VRT983042 WBP983042 WLL983042 WVH983042"/>
    <dataValidation allowBlank="1" showInputMessage="1" showErrorMessage="1" prompt="Dato alfanumérico con el que se vincula este estado financiero con el documento denominado &quot;Notas a los Estados Financieros&quot;."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dataValidation allowBlank="1" showInputMessage="1" showErrorMessage="1" prompt="Corresponde al nombre o descripción de la cuenta de acuerdo al Plan de Cuentas emitido por el CONAC."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B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B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B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B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B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B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B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B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B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B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B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B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B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B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s>
  <pageMargins left="0.70866141732283472" right="0.70866141732283472" top="0.55118110236220474" bottom="0.74803149606299213" header="0.31496062992125984" footer="0.31496062992125984"/>
  <pageSetup scale="73" orientation="portrait" r:id="rId1"/>
  <ignoredErrors>
    <ignoredError sqref="C3:D3 C33:D42"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
  <sheetViews>
    <sheetView showGridLines="0" workbookViewId="0">
      <pane ySplit="2" topLeftCell="A79" activePane="bottomLeft" state="frozen"/>
      <selection pane="bottomLeft" activeCell="C3" sqref="C3:G100"/>
    </sheetView>
  </sheetViews>
  <sheetFormatPr baseColWidth="10" defaultRowHeight="11.25" x14ac:dyDescent="0.2"/>
  <cols>
    <col min="1" max="1" width="7.7109375" style="88" customWidth="1"/>
    <col min="2" max="2" width="62.85546875" style="88" bestFit="1" customWidth="1"/>
    <col min="3" max="3" width="13.85546875" style="88" customWidth="1"/>
    <col min="4" max="5" width="14.7109375" style="88" bestFit="1" customWidth="1"/>
    <col min="6" max="7" width="13.85546875" style="88" customWidth="1"/>
    <col min="8" max="256" width="11.5703125" style="88"/>
    <col min="257" max="257" width="7.7109375" style="88" customWidth="1"/>
    <col min="258" max="258" width="62.85546875" style="88" bestFit="1" customWidth="1"/>
    <col min="259" max="263" width="13.85546875" style="88" customWidth="1"/>
    <col min="264" max="512" width="11.5703125" style="88"/>
    <col min="513" max="513" width="7.7109375" style="88" customWidth="1"/>
    <col min="514" max="514" width="62.85546875" style="88" bestFit="1" customWidth="1"/>
    <col min="515" max="519" width="13.85546875" style="88" customWidth="1"/>
    <col min="520" max="768" width="11.5703125" style="88"/>
    <col min="769" max="769" width="7.7109375" style="88" customWidth="1"/>
    <col min="770" max="770" width="62.85546875" style="88" bestFit="1" customWidth="1"/>
    <col min="771" max="775" width="13.85546875" style="88" customWidth="1"/>
    <col min="776" max="1024" width="11.5703125" style="88"/>
    <col min="1025" max="1025" width="7.7109375" style="88" customWidth="1"/>
    <col min="1026" max="1026" width="62.85546875" style="88" bestFit="1" customWidth="1"/>
    <col min="1027" max="1031" width="13.85546875" style="88" customWidth="1"/>
    <col min="1032" max="1280" width="11.5703125" style="88"/>
    <col min="1281" max="1281" width="7.7109375" style="88" customWidth="1"/>
    <col min="1282" max="1282" width="62.85546875" style="88" bestFit="1" customWidth="1"/>
    <col min="1283" max="1287" width="13.85546875" style="88" customWidth="1"/>
    <col min="1288" max="1536" width="11.5703125" style="88"/>
    <col min="1537" max="1537" width="7.7109375" style="88" customWidth="1"/>
    <col min="1538" max="1538" width="62.85546875" style="88" bestFit="1" customWidth="1"/>
    <col min="1539" max="1543" width="13.85546875" style="88" customWidth="1"/>
    <col min="1544" max="1792" width="11.5703125" style="88"/>
    <col min="1793" max="1793" width="7.7109375" style="88" customWidth="1"/>
    <col min="1794" max="1794" width="62.85546875" style="88" bestFit="1" customWidth="1"/>
    <col min="1795" max="1799" width="13.85546875" style="88" customWidth="1"/>
    <col min="1800" max="2048" width="11.5703125" style="88"/>
    <col min="2049" max="2049" width="7.7109375" style="88" customWidth="1"/>
    <col min="2050" max="2050" width="62.85546875" style="88" bestFit="1" customWidth="1"/>
    <col min="2051" max="2055" width="13.85546875" style="88" customWidth="1"/>
    <col min="2056" max="2304" width="11.5703125" style="88"/>
    <col min="2305" max="2305" width="7.7109375" style="88" customWidth="1"/>
    <col min="2306" max="2306" width="62.85546875" style="88" bestFit="1" customWidth="1"/>
    <col min="2307" max="2311" width="13.85546875" style="88" customWidth="1"/>
    <col min="2312" max="2560" width="11.5703125" style="88"/>
    <col min="2561" max="2561" width="7.7109375" style="88" customWidth="1"/>
    <col min="2562" max="2562" width="62.85546875" style="88" bestFit="1" customWidth="1"/>
    <col min="2563" max="2567" width="13.85546875" style="88" customWidth="1"/>
    <col min="2568" max="2816" width="11.5703125" style="88"/>
    <col min="2817" max="2817" width="7.7109375" style="88" customWidth="1"/>
    <col min="2818" max="2818" width="62.85546875" style="88" bestFit="1" customWidth="1"/>
    <col min="2819" max="2823" width="13.85546875" style="88" customWidth="1"/>
    <col min="2824" max="3072" width="11.5703125" style="88"/>
    <col min="3073" max="3073" width="7.7109375" style="88" customWidth="1"/>
    <col min="3074" max="3074" width="62.85546875" style="88" bestFit="1" customWidth="1"/>
    <col min="3075" max="3079" width="13.85546875" style="88" customWidth="1"/>
    <col min="3080" max="3328" width="11.5703125" style="88"/>
    <col min="3329" max="3329" width="7.7109375" style="88" customWidth="1"/>
    <col min="3330" max="3330" width="62.85546875" style="88" bestFit="1" customWidth="1"/>
    <col min="3331" max="3335" width="13.85546875" style="88" customWidth="1"/>
    <col min="3336" max="3584" width="11.5703125" style="88"/>
    <col min="3585" max="3585" width="7.7109375" style="88" customWidth="1"/>
    <col min="3586" max="3586" width="62.85546875" style="88" bestFit="1" customWidth="1"/>
    <col min="3587" max="3591" width="13.85546875" style="88" customWidth="1"/>
    <col min="3592" max="3840" width="11.5703125" style="88"/>
    <col min="3841" max="3841" width="7.7109375" style="88" customWidth="1"/>
    <col min="3842" max="3842" width="62.85546875" style="88" bestFit="1" customWidth="1"/>
    <col min="3843" max="3847" width="13.85546875" style="88" customWidth="1"/>
    <col min="3848" max="4096" width="11.5703125" style="88"/>
    <col min="4097" max="4097" width="7.7109375" style="88" customWidth="1"/>
    <col min="4098" max="4098" width="62.85546875" style="88" bestFit="1" customWidth="1"/>
    <col min="4099" max="4103" width="13.85546875" style="88" customWidth="1"/>
    <col min="4104" max="4352" width="11.5703125" style="88"/>
    <col min="4353" max="4353" width="7.7109375" style="88" customWidth="1"/>
    <col min="4354" max="4354" width="62.85546875" style="88" bestFit="1" customWidth="1"/>
    <col min="4355" max="4359" width="13.85546875" style="88" customWidth="1"/>
    <col min="4360" max="4608" width="11.5703125" style="88"/>
    <col min="4609" max="4609" width="7.7109375" style="88" customWidth="1"/>
    <col min="4610" max="4610" width="62.85546875" style="88" bestFit="1" customWidth="1"/>
    <col min="4611" max="4615" width="13.85546875" style="88" customWidth="1"/>
    <col min="4616" max="4864" width="11.5703125" style="88"/>
    <col min="4865" max="4865" width="7.7109375" style="88" customWidth="1"/>
    <col min="4866" max="4866" width="62.85546875" style="88" bestFit="1" customWidth="1"/>
    <col min="4867" max="4871" width="13.85546875" style="88" customWidth="1"/>
    <col min="4872" max="5120" width="11.5703125" style="88"/>
    <col min="5121" max="5121" width="7.7109375" style="88" customWidth="1"/>
    <col min="5122" max="5122" width="62.85546875" style="88" bestFit="1" customWidth="1"/>
    <col min="5123" max="5127" width="13.85546875" style="88" customWidth="1"/>
    <col min="5128" max="5376" width="11.5703125" style="88"/>
    <col min="5377" max="5377" width="7.7109375" style="88" customWidth="1"/>
    <col min="5378" max="5378" width="62.85546875" style="88" bestFit="1" customWidth="1"/>
    <col min="5379" max="5383" width="13.85546875" style="88" customWidth="1"/>
    <col min="5384" max="5632" width="11.5703125" style="88"/>
    <col min="5633" max="5633" width="7.7109375" style="88" customWidth="1"/>
    <col min="5634" max="5634" width="62.85546875" style="88" bestFit="1" customWidth="1"/>
    <col min="5635" max="5639" width="13.85546875" style="88" customWidth="1"/>
    <col min="5640" max="5888" width="11.5703125" style="88"/>
    <col min="5889" max="5889" width="7.7109375" style="88" customWidth="1"/>
    <col min="5890" max="5890" width="62.85546875" style="88" bestFit="1" customWidth="1"/>
    <col min="5891" max="5895" width="13.85546875" style="88" customWidth="1"/>
    <col min="5896" max="6144" width="11.5703125" style="88"/>
    <col min="6145" max="6145" width="7.7109375" style="88" customWidth="1"/>
    <col min="6146" max="6146" width="62.85546875" style="88" bestFit="1" customWidth="1"/>
    <col min="6147" max="6151" width="13.85546875" style="88" customWidth="1"/>
    <col min="6152" max="6400" width="11.5703125" style="88"/>
    <col min="6401" max="6401" width="7.7109375" style="88" customWidth="1"/>
    <col min="6402" max="6402" width="62.85546875" style="88" bestFit="1" customWidth="1"/>
    <col min="6403" max="6407" width="13.85546875" style="88" customWidth="1"/>
    <col min="6408" max="6656" width="11.5703125" style="88"/>
    <col min="6657" max="6657" width="7.7109375" style="88" customWidth="1"/>
    <col min="6658" max="6658" width="62.85546875" style="88" bestFit="1" customWidth="1"/>
    <col min="6659" max="6663" width="13.85546875" style="88" customWidth="1"/>
    <col min="6664" max="6912" width="11.5703125" style="88"/>
    <col min="6913" max="6913" width="7.7109375" style="88" customWidth="1"/>
    <col min="6914" max="6914" width="62.85546875" style="88" bestFit="1" customWidth="1"/>
    <col min="6915" max="6919" width="13.85546875" style="88" customWidth="1"/>
    <col min="6920" max="7168" width="11.5703125" style="88"/>
    <col min="7169" max="7169" width="7.7109375" style="88" customWidth="1"/>
    <col min="7170" max="7170" width="62.85546875" style="88" bestFit="1" customWidth="1"/>
    <col min="7171" max="7175" width="13.85546875" style="88" customWidth="1"/>
    <col min="7176" max="7424" width="11.5703125" style="88"/>
    <col min="7425" max="7425" width="7.7109375" style="88" customWidth="1"/>
    <col min="7426" max="7426" width="62.85546875" style="88" bestFit="1" customWidth="1"/>
    <col min="7427" max="7431" width="13.85546875" style="88" customWidth="1"/>
    <col min="7432" max="7680" width="11.5703125" style="88"/>
    <col min="7681" max="7681" width="7.7109375" style="88" customWidth="1"/>
    <col min="7682" max="7682" width="62.85546875" style="88" bestFit="1" customWidth="1"/>
    <col min="7683" max="7687" width="13.85546875" style="88" customWidth="1"/>
    <col min="7688" max="7936" width="11.5703125" style="88"/>
    <col min="7937" max="7937" width="7.7109375" style="88" customWidth="1"/>
    <col min="7938" max="7938" width="62.85546875" style="88" bestFit="1" customWidth="1"/>
    <col min="7939" max="7943" width="13.85546875" style="88" customWidth="1"/>
    <col min="7944" max="8192" width="11.5703125" style="88"/>
    <col min="8193" max="8193" width="7.7109375" style="88" customWidth="1"/>
    <col min="8194" max="8194" width="62.85546875" style="88" bestFit="1" customWidth="1"/>
    <col min="8195" max="8199" width="13.85546875" style="88" customWidth="1"/>
    <col min="8200" max="8448" width="11.5703125" style="88"/>
    <col min="8449" max="8449" width="7.7109375" style="88" customWidth="1"/>
    <col min="8450" max="8450" width="62.85546875" style="88" bestFit="1" customWidth="1"/>
    <col min="8451" max="8455" width="13.85546875" style="88" customWidth="1"/>
    <col min="8456" max="8704" width="11.5703125" style="88"/>
    <col min="8705" max="8705" width="7.7109375" style="88" customWidth="1"/>
    <col min="8706" max="8706" width="62.85546875" style="88" bestFit="1" customWidth="1"/>
    <col min="8707" max="8711" width="13.85546875" style="88" customWidth="1"/>
    <col min="8712" max="8960" width="11.5703125" style="88"/>
    <col min="8961" max="8961" width="7.7109375" style="88" customWidth="1"/>
    <col min="8962" max="8962" width="62.85546875" style="88" bestFit="1" customWidth="1"/>
    <col min="8963" max="8967" width="13.85546875" style="88" customWidth="1"/>
    <col min="8968" max="9216" width="11.5703125" style="88"/>
    <col min="9217" max="9217" width="7.7109375" style="88" customWidth="1"/>
    <col min="9218" max="9218" width="62.85546875" style="88" bestFit="1" customWidth="1"/>
    <col min="9219" max="9223" width="13.85546875" style="88" customWidth="1"/>
    <col min="9224" max="9472" width="11.5703125" style="88"/>
    <col min="9473" max="9473" width="7.7109375" style="88" customWidth="1"/>
    <col min="9474" max="9474" width="62.85546875" style="88" bestFit="1" customWidth="1"/>
    <col min="9475" max="9479" width="13.85546875" style="88" customWidth="1"/>
    <col min="9480" max="9728" width="11.5703125" style="88"/>
    <col min="9729" max="9729" width="7.7109375" style="88" customWidth="1"/>
    <col min="9730" max="9730" width="62.85546875" style="88" bestFit="1" customWidth="1"/>
    <col min="9731" max="9735" width="13.85546875" style="88" customWidth="1"/>
    <col min="9736" max="9984" width="11.5703125" style="88"/>
    <col min="9985" max="9985" width="7.7109375" style="88" customWidth="1"/>
    <col min="9986" max="9986" width="62.85546875" style="88" bestFit="1" customWidth="1"/>
    <col min="9987" max="9991" width="13.85546875" style="88" customWidth="1"/>
    <col min="9992" max="10240" width="11.5703125" style="88"/>
    <col min="10241" max="10241" width="7.7109375" style="88" customWidth="1"/>
    <col min="10242" max="10242" width="62.85546875" style="88" bestFit="1" customWidth="1"/>
    <col min="10243" max="10247" width="13.85546875" style="88" customWidth="1"/>
    <col min="10248" max="10496" width="11.5703125" style="88"/>
    <col min="10497" max="10497" width="7.7109375" style="88" customWidth="1"/>
    <col min="10498" max="10498" width="62.85546875" style="88" bestFit="1" customWidth="1"/>
    <col min="10499" max="10503" width="13.85546875" style="88" customWidth="1"/>
    <col min="10504" max="10752" width="11.5703125" style="88"/>
    <col min="10753" max="10753" width="7.7109375" style="88" customWidth="1"/>
    <col min="10754" max="10754" width="62.85546875" style="88" bestFit="1" customWidth="1"/>
    <col min="10755" max="10759" width="13.85546875" style="88" customWidth="1"/>
    <col min="10760" max="11008" width="11.5703125" style="88"/>
    <col min="11009" max="11009" width="7.7109375" style="88" customWidth="1"/>
    <col min="11010" max="11010" width="62.85546875" style="88" bestFit="1" customWidth="1"/>
    <col min="11011" max="11015" width="13.85546875" style="88" customWidth="1"/>
    <col min="11016" max="11264" width="11.5703125" style="88"/>
    <col min="11265" max="11265" width="7.7109375" style="88" customWidth="1"/>
    <col min="11266" max="11266" width="62.85546875" style="88" bestFit="1" customWidth="1"/>
    <col min="11267" max="11271" width="13.85546875" style="88" customWidth="1"/>
    <col min="11272" max="11520" width="11.5703125" style="88"/>
    <col min="11521" max="11521" width="7.7109375" style="88" customWidth="1"/>
    <col min="11522" max="11522" width="62.85546875" style="88" bestFit="1" customWidth="1"/>
    <col min="11523" max="11527" width="13.85546875" style="88" customWidth="1"/>
    <col min="11528" max="11776" width="11.5703125" style="88"/>
    <col min="11777" max="11777" width="7.7109375" style="88" customWidth="1"/>
    <col min="11778" max="11778" width="62.85546875" style="88" bestFit="1" customWidth="1"/>
    <col min="11779" max="11783" width="13.85546875" style="88" customWidth="1"/>
    <col min="11784" max="12032" width="11.5703125" style="88"/>
    <col min="12033" max="12033" width="7.7109375" style="88" customWidth="1"/>
    <col min="12034" max="12034" width="62.85546875" style="88" bestFit="1" customWidth="1"/>
    <col min="12035" max="12039" width="13.85546875" style="88" customWidth="1"/>
    <col min="12040" max="12288" width="11.5703125" style="88"/>
    <col min="12289" max="12289" width="7.7109375" style="88" customWidth="1"/>
    <col min="12290" max="12290" width="62.85546875" style="88" bestFit="1" customWidth="1"/>
    <col min="12291" max="12295" width="13.85546875" style="88" customWidth="1"/>
    <col min="12296" max="12544" width="11.5703125" style="88"/>
    <col min="12545" max="12545" width="7.7109375" style="88" customWidth="1"/>
    <col min="12546" max="12546" width="62.85546875" style="88" bestFit="1" customWidth="1"/>
    <col min="12547" max="12551" width="13.85546875" style="88" customWidth="1"/>
    <col min="12552" max="12800" width="11.5703125" style="88"/>
    <col min="12801" max="12801" width="7.7109375" style="88" customWidth="1"/>
    <col min="12802" max="12802" width="62.85546875" style="88" bestFit="1" customWidth="1"/>
    <col min="12803" max="12807" width="13.85546875" style="88" customWidth="1"/>
    <col min="12808" max="13056" width="11.5703125" style="88"/>
    <col min="13057" max="13057" width="7.7109375" style="88" customWidth="1"/>
    <col min="13058" max="13058" width="62.85546875" style="88" bestFit="1" customWidth="1"/>
    <col min="13059" max="13063" width="13.85546875" style="88" customWidth="1"/>
    <col min="13064" max="13312" width="11.5703125" style="88"/>
    <col min="13313" max="13313" width="7.7109375" style="88" customWidth="1"/>
    <col min="13314" max="13314" width="62.85546875" style="88" bestFit="1" customWidth="1"/>
    <col min="13315" max="13319" width="13.85546875" style="88" customWidth="1"/>
    <col min="13320" max="13568" width="11.5703125" style="88"/>
    <col min="13569" max="13569" width="7.7109375" style="88" customWidth="1"/>
    <col min="13570" max="13570" width="62.85546875" style="88" bestFit="1" customWidth="1"/>
    <col min="13571" max="13575" width="13.85546875" style="88" customWidth="1"/>
    <col min="13576" max="13824" width="11.5703125" style="88"/>
    <col min="13825" max="13825" width="7.7109375" style="88" customWidth="1"/>
    <col min="13826" max="13826" width="62.85546875" style="88" bestFit="1" customWidth="1"/>
    <col min="13827" max="13831" width="13.85546875" style="88" customWidth="1"/>
    <col min="13832" max="14080" width="11.5703125" style="88"/>
    <col min="14081" max="14081" width="7.7109375" style="88" customWidth="1"/>
    <col min="14082" max="14082" width="62.85546875" style="88" bestFit="1" customWidth="1"/>
    <col min="14083" max="14087" width="13.85546875" style="88" customWidth="1"/>
    <col min="14088" max="14336" width="11.5703125" style="88"/>
    <col min="14337" max="14337" width="7.7109375" style="88" customWidth="1"/>
    <col min="14338" max="14338" width="62.85546875" style="88" bestFit="1" customWidth="1"/>
    <col min="14339" max="14343" width="13.85546875" style="88" customWidth="1"/>
    <col min="14344" max="14592" width="11.5703125" style="88"/>
    <col min="14593" max="14593" width="7.7109375" style="88" customWidth="1"/>
    <col min="14594" max="14594" width="62.85546875" style="88" bestFit="1" customWidth="1"/>
    <col min="14595" max="14599" width="13.85546875" style="88" customWidth="1"/>
    <col min="14600" max="14848" width="11.5703125" style="88"/>
    <col min="14849" max="14849" width="7.7109375" style="88" customWidth="1"/>
    <col min="14850" max="14850" width="62.85546875" style="88" bestFit="1" customWidth="1"/>
    <col min="14851" max="14855" width="13.85546875" style="88" customWidth="1"/>
    <col min="14856" max="15104" width="11.5703125" style="88"/>
    <col min="15105" max="15105" width="7.7109375" style="88" customWidth="1"/>
    <col min="15106" max="15106" width="62.85546875" style="88" bestFit="1" customWidth="1"/>
    <col min="15107" max="15111" width="13.85546875" style="88" customWidth="1"/>
    <col min="15112" max="15360" width="11.5703125" style="88"/>
    <col min="15361" max="15361" width="7.7109375" style="88" customWidth="1"/>
    <col min="15362" max="15362" width="62.85546875" style="88" bestFit="1" customWidth="1"/>
    <col min="15363" max="15367" width="13.85546875" style="88" customWidth="1"/>
    <col min="15368" max="15616" width="11.5703125" style="88"/>
    <col min="15617" max="15617" width="7.7109375" style="88" customWidth="1"/>
    <col min="15618" max="15618" width="62.85546875" style="88" bestFit="1" customWidth="1"/>
    <col min="15619" max="15623" width="13.85546875" style="88" customWidth="1"/>
    <col min="15624" max="15872" width="11.5703125" style="88"/>
    <col min="15873" max="15873" width="7.7109375" style="88" customWidth="1"/>
    <col min="15874" max="15874" width="62.85546875" style="88" bestFit="1" customWidth="1"/>
    <col min="15875" max="15879" width="13.85546875" style="88" customWidth="1"/>
    <col min="15880" max="16128" width="11.5703125" style="88"/>
    <col min="16129" max="16129" width="7.7109375" style="88" customWidth="1"/>
    <col min="16130" max="16130" width="62.85546875" style="88" bestFit="1" customWidth="1"/>
    <col min="16131" max="16135" width="13.85546875" style="88" customWidth="1"/>
    <col min="16136" max="16384" width="11.5703125" style="88"/>
  </cols>
  <sheetData>
    <row r="1" spans="1:7" ht="35.1" customHeight="1" x14ac:dyDescent="0.2">
      <c r="A1" s="240" t="str">
        <f>+Títulos!$B$2&amp;"
ESTADO ANALITICO DEL ACTIVO
DEL 01 DE ENERO AL "&amp;Títulos!$B$3</f>
        <v>PODER JUDICIAL DEL ESTADO DE GUANAJUATO
ESTADO ANALITICO DEL ACTIVO
DEL 01 DE ENERO AL 30 DE SEPTIEMBRE DE 2017</v>
      </c>
      <c r="B1" s="241"/>
      <c r="C1" s="241"/>
      <c r="D1" s="241"/>
      <c r="E1" s="241"/>
      <c r="F1" s="241"/>
      <c r="G1" s="242"/>
    </row>
    <row r="2" spans="1:7" ht="32.1" customHeight="1" x14ac:dyDescent="0.2">
      <c r="A2" s="43" t="s">
        <v>0</v>
      </c>
      <c r="B2" s="89" t="s">
        <v>1</v>
      </c>
      <c r="C2" s="90" t="s">
        <v>94</v>
      </c>
      <c r="D2" s="90" t="s">
        <v>95</v>
      </c>
      <c r="E2" s="90" t="s">
        <v>96</v>
      </c>
      <c r="F2" s="90" t="s">
        <v>97</v>
      </c>
      <c r="G2" s="90" t="s">
        <v>98</v>
      </c>
    </row>
    <row r="3" spans="1:7" x14ac:dyDescent="0.2">
      <c r="A3" s="91">
        <v>1000</v>
      </c>
      <c r="B3" s="53" t="s">
        <v>3</v>
      </c>
      <c r="C3" s="152">
        <f ca="1">IF(RIGHT($A3,3)="000",SUMIF(BC[],MID($A3,1,1)&amp;"*",bc_2015),IF(RIGHT($A3,2)="00",SUMIF(BC[],MID($A3,1,2)&amp;"*",bc_2015),IF(RIGHT($A3,1)="0",SUMIF(BC[],MID($A3,1,3)&amp;"*",bc_2015),SUMIF(BC[],$A3,bc_2015))))</f>
        <v>2250262620.9599991</v>
      </c>
      <c r="D3" s="152">
        <f ca="1">IF(RIGHT($A3,3)="000",SUMIF(BC[],MID($A3,1,1)&amp;"*",bc_2016c),IF(RIGHT($A3,2)="00",SUMIF(BC[],MID($A3,1,2)&amp;"*",bc_2016c),IF(RIGHT($A3,1)="0",SUMIF(BC[],MID($A3,1,3)&amp;"*",bc_2016c),SUMIF(BC[],$A3,bc_2016c))))</f>
        <v>422758485357.25012</v>
      </c>
      <c r="E3" s="152">
        <f ca="1">-IF(RIGHT($A3,3)="000",SUMIF(BC[],MID($A3,1,1)&amp;"*",bc_2016a),IF(RIGHT($A3,2)="00",SUMIF(BC[],MID($A3,1,2)&amp;"*",bc_2016a),IF(RIGHT($A3,1)="0",SUMIF(BC[],MID($A3,1,3)&amp;"*",bc_2016a),SUMIF(BC[],$A3,bc_2016a))))</f>
        <v>422732139332.33008</v>
      </c>
      <c r="F3" s="152">
        <f ca="1">IF(RIGHT($A3,3)="000",SUMIF(BC[],MID($A3,1,1)&amp;"*",bc_2016),IF(RIGHT($A3,2)="00",SUMIF(BC[],MID($A3,1,2)&amp;"*",bc_2016),IF(RIGHT($A3,1)="0",SUMIF(BC[],MID($A3,1,3)&amp;"*",bc_2016),SUMIF(BC[],$A3,bc_2016))))</f>
        <v>2276608645.8799992</v>
      </c>
      <c r="G3" s="152">
        <f ca="1">+F3-C3</f>
        <v>26346024.920000076</v>
      </c>
    </row>
    <row r="4" spans="1:7" x14ac:dyDescent="0.2">
      <c r="A4" s="81">
        <v>1100</v>
      </c>
      <c r="B4" s="57" t="s">
        <v>4</v>
      </c>
      <c r="C4" s="153">
        <f ca="1">IF(RIGHT($A4,3)="000",SUMIF(BC[],MID($A4,1,1)&amp;"*",bc_2015),IF(RIGHT($A4,2)="00",SUMIF(BC[],MID($A4,1,2)&amp;"*",bc_2015),IF(RIGHT($A4,1)="0",SUMIF(BC[],MID($A4,1,3)&amp;"*",bc_2015),SUMIF(BC[],$A4,bc_2015))))</f>
        <v>741164792.63</v>
      </c>
      <c r="D4" s="153">
        <f ca="1">IF(RIGHT($A4,3)="000",SUMIF(BC[],MID($A4,1,1)&amp;"*",bc_2016c),IF(RIGHT($A4,2)="00",SUMIF(BC[],MID($A4,1,2)&amp;"*",bc_2016c),IF(RIGHT($A4,1)="0",SUMIF(BC[],MID($A4,1,3)&amp;"*",bc_2016c),SUMIF(BC[],$A4,bc_2016c))))</f>
        <v>422494897775.89014</v>
      </c>
      <c r="E4" s="153">
        <f ca="1">-IF(RIGHT($A4,3)="000",SUMIF(BC[],MID($A4,1,1)&amp;"*",bc_2016a),IF(RIGHT($A4,2)="00",SUMIF(BC[],MID($A4,1,2)&amp;"*",bc_2016a),IF(RIGHT($A4,1)="0",SUMIF(BC[],MID($A4,1,3)&amp;"*",bc_2016a),SUMIF(BC[],$A4,bc_2016a))))</f>
        <v>422526370060.39001</v>
      </c>
      <c r="F4" s="153">
        <f ca="1">IF(RIGHT($A4,3)="000",SUMIF(BC[],MID($A4,1,1)&amp;"*",bc_2016),IF(RIGHT($A4,2)="00",SUMIF(BC[],MID($A4,1,2)&amp;"*",bc_2016),IF(RIGHT($A4,1)="0",SUMIF(BC[],MID($A4,1,3)&amp;"*",bc_2016),SUMIF(BC[],$A4,bc_2016))))</f>
        <v>709692508.13</v>
      </c>
      <c r="G4" s="153">
        <f t="shared" ref="G4:G68" ca="1" si="0">+F4-C4</f>
        <v>-31472284.5</v>
      </c>
    </row>
    <row r="5" spans="1:7" x14ac:dyDescent="0.2">
      <c r="A5" s="81">
        <v>1110</v>
      </c>
      <c r="B5" s="57" t="s">
        <v>5</v>
      </c>
      <c r="C5" s="153">
        <f ca="1">IF(RIGHT($A5,3)="000",SUMIF(BC[],MID($A5,1,1)&amp;"*",bc_2015),IF(RIGHT($A5,2)="00",SUMIF(BC[],MID($A5,1,2)&amp;"*",bc_2015),IF(RIGHT($A5,1)="0",SUMIF(BC[],MID($A5,1,3)&amp;"*",bc_2015),SUMIF(BC[],$A5,bc_2015))))</f>
        <v>703651867.74999988</v>
      </c>
      <c r="D5" s="153">
        <f ca="1">IF(RIGHT($A5,3)="000",SUMIF(BC[],MID($A5,1,1)&amp;"*",bc_2016c),IF(RIGHT($A5,2)="00",SUMIF(BC[],MID($A5,1,2)&amp;"*",bc_2016c),IF(RIGHT($A5,1)="0",SUMIF(BC[],MID($A5,1,3)&amp;"*",bc_2016c),SUMIF(BC[],$A5,bc_2016c))))</f>
        <v>420875365504.31995</v>
      </c>
      <c r="E5" s="153">
        <f ca="1">-IF(RIGHT($A5,3)="000",SUMIF(BC[],MID($A5,1,1)&amp;"*",bc_2016a),IF(RIGHT($A5,2)="00",SUMIF(BC[],MID($A5,1,2)&amp;"*",bc_2016a),IF(RIGHT($A5,1)="0",SUMIF(BC[],MID($A5,1,3)&amp;"*",bc_2016a),SUMIF(BC[],$A5,bc_2016a))))</f>
        <v>420892320368.0799</v>
      </c>
      <c r="F5" s="153">
        <f ca="1">IF(RIGHT($A5,3)="000",SUMIF(BC[],MID($A5,1,1)&amp;"*",bc_2016),IF(RIGHT($A5,2)="00",SUMIF(BC[],MID($A5,1,2)&amp;"*",bc_2016),IF(RIGHT($A5,1)="0",SUMIF(BC[],MID($A5,1,3)&amp;"*",bc_2016),SUMIF(BC[],$A5,bc_2016))))</f>
        <v>686697003.99000001</v>
      </c>
      <c r="G5" s="153">
        <f t="shared" ca="1" si="0"/>
        <v>-16954863.759999871</v>
      </c>
    </row>
    <row r="6" spans="1:7" x14ac:dyDescent="0.2">
      <c r="A6" s="83">
        <v>1111</v>
      </c>
      <c r="B6" s="60" t="s">
        <v>242</v>
      </c>
      <c r="C6" s="154">
        <f ca="1">IF(RIGHT($A6,3)="000",SUMIF(BC[],MID($A6,1,1)&amp;"*",bc_2015),IF(RIGHT($A6,2)="00",SUMIF(BC[],MID($A6,1,2)&amp;"*",bc_2015),IF(RIGHT($A6,1)="0",SUMIF(BC[],MID($A6,1,3)&amp;"*",bc_2015),SUMIF(BC[],$A6,bc_2015))))</f>
        <v>0</v>
      </c>
      <c r="D6" s="154">
        <f ca="1">IF(RIGHT($A6,3)="000",SUMIF(BC[],MID($A6,1,1)&amp;"*",bc_2016c),IF(RIGHT($A6,2)="00",SUMIF(BC[],MID($A6,1,2)&amp;"*",bc_2016c),IF(RIGHT($A6,1)="0",SUMIF(BC[],MID($A6,1,3)&amp;"*",bc_2016c),SUMIF(BC[],$A6,bc_2016c))))</f>
        <v>0</v>
      </c>
      <c r="E6" s="154">
        <f ca="1">-IF(RIGHT($A6,3)="000",SUMIF(BC[],MID($A6,1,1)&amp;"*",bc_2016a),IF(RIGHT($A6,2)="00",SUMIF(BC[],MID($A6,1,2)&amp;"*",bc_2016a),IF(RIGHT($A6,1)="0",SUMIF(BC[],MID($A6,1,3)&amp;"*",bc_2016a),SUMIF(BC[],$A6,bc_2016a))))</f>
        <v>0</v>
      </c>
      <c r="F6" s="154">
        <f ca="1">IF(RIGHT($A6,3)="000",SUMIF(BC[],MID($A6,1,1)&amp;"*",bc_2016),IF(RIGHT($A6,2)="00",SUMIF(BC[],MID($A6,1,2)&amp;"*",bc_2016),IF(RIGHT($A6,1)="0",SUMIF(BC[],MID($A6,1,3)&amp;"*",bc_2016),SUMIF(BC[],$A6,bc_2016))))</f>
        <v>0</v>
      </c>
      <c r="G6" s="153">
        <f t="shared" ca="1" si="0"/>
        <v>0</v>
      </c>
    </row>
    <row r="7" spans="1:7" x14ac:dyDescent="0.2">
      <c r="A7" s="83">
        <v>1112</v>
      </c>
      <c r="B7" s="60" t="s">
        <v>243</v>
      </c>
      <c r="C7" s="154">
        <f ca="1">IF(RIGHT($A7,3)="000",SUMIF(BC[],MID($A7,1,1)&amp;"*",bc_2015),IF(RIGHT($A7,2)="00",SUMIF(BC[],MID($A7,1,2)&amp;"*",bc_2015),IF(RIGHT($A7,1)="0",SUMIF(BC[],MID($A7,1,3)&amp;"*",bc_2015),SUMIF(BC[],$A7,bc_2015))))</f>
        <v>2062752.56</v>
      </c>
      <c r="D7" s="154">
        <f ca="1">IF(RIGHT($A7,3)="000",SUMIF(BC[],MID($A7,1,1)&amp;"*",bc_2016c),IF(RIGHT($A7,2)="00",SUMIF(BC[],MID($A7,1,2)&amp;"*",bc_2016c),IF(RIGHT($A7,1)="0",SUMIF(BC[],MID($A7,1,3)&amp;"*",bc_2016c),SUMIF(BC[],$A7,bc_2016c))))</f>
        <v>216862814409.59998</v>
      </c>
      <c r="E7" s="154">
        <f ca="1">-IF(RIGHT($A7,3)="000",SUMIF(BC[],MID($A7,1,1)&amp;"*",bc_2016a),IF(RIGHT($A7,2)="00",SUMIF(BC[],MID($A7,1,2)&amp;"*",bc_2016a),IF(RIGHT($A7,1)="0",SUMIF(BC[],MID($A7,1,3)&amp;"*",bc_2016a),SUMIF(BC[],$A7,bc_2016a))))</f>
        <v>216856847014.04996</v>
      </c>
      <c r="F7" s="154">
        <f ca="1">IF(RIGHT($A7,3)="000",SUMIF(BC[],MID($A7,1,1)&amp;"*",bc_2016),IF(RIGHT($A7,2)="00",SUMIF(BC[],MID($A7,1,2)&amp;"*",bc_2016),IF(RIGHT($A7,1)="0",SUMIF(BC[],MID($A7,1,3)&amp;"*",bc_2016),SUMIF(BC[],$A7,bc_2016))))</f>
        <v>8030148.1099999994</v>
      </c>
      <c r="G7" s="153">
        <f t="shared" ca="1" si="0"/>
        <v>5967395.5499999989</v>
      </c>
    </row>
    <row r="8" spans="1:7" x14ac:dyDescent="0.2">
      <c r="A8" s="83">
        <v>1113</v>
      </c>
      <c r="B8" s="60" t="s">
        <v>244</v>
      </c>
      <c r="C8" s="154">
        <f ca="1">IF(RIGHT($A8,3)="000",SUMIF(BC[],MID($A8,1,1)&amp;"*",bc_2015),IF(RIGHT($A8,2)="00",SUMIF(BC[],MID($A8,1,2)&amp;"*",bc_2015),IF(RIGHT($A8,1)="0",SUMIF(BC[],MID($A8,1,3)&amp;"*",bc_2015),SUMIF(BC[],$A8,bc_2015))))</f>
        <v>119104.62</v>
      </c>
      <c r="D8" s="154">
        <f ca="1">IF(RIGHT($A8,3)="000",SUMIF(BC[],MID($A8,1,1)&amp;"*",bc_2016c),IF(RIGHT($A8,2)="00",SUMIF(BC[],MID($A8,1,2)&amp;"*",bc_2016c),IF(RIGHT($A8,1)="0",SUMIF(BC[],MID($A8,1,3)&amp;"*",bc_2016c),SUMIF(BC[],$A8,bc_2016c))))</f>
        <v>444072430.39999998</v>
      </c>
      <c r="E8" s="154">
        <f ca="1">-IF(RIGHT($A8,3)="000",SUMIF(BC[],MID($A8,1,1)&amp;"*",bc_2016a),IF(RIGHT($A8,2)="00",SUMIF(BC[],MID($A8,1,2)&amp;"*",bc_2016a),IF(RIGHT($A8,1)="0",SUMIF(BC[],MID($A8,1,3)&amp;"*",bc_2016a),SUMIF(BC[],$A8,bc_2016a))))</f>
        <v>443932584.18999994</v>
      </c>
      <c r="F8" s="154">
        <f ca="1">IF(RIGHT($A8,3)="000",SUMIF(BC[],MID($A8,1,1)&amp;"*",bc_2016),IF(RIGHT($A8,2)="00",SUMIF(BC[],MID($A8,1,2)&amp;"*",bc_2016),IF(RIGHT($A8,1)="0",SUMIF(BC[],MID($A8,1,3)&amp;"*",bc_2016),SUMIF(BC[],$A8,bc_2016))))</f>
        <v>258950.83</v>
      </c>
      <c r="G8" s="153">
        <f t="shared" ca="1" si="0"/>
        <v>139846.21</v>
      </c>
    </row>
    <row r="9" spans="1:7" x14ac:dyDescent="0.2">
      <c r="A9" s="83">
        <v>1114</v>
      </c>
      <c r="B9" s="60" t="s">
        <v>245</v>
      </c>
      <c r="C9" s="154">
        <f ca="1">IF(RIGHT($A9,3)="000",SUMIF(BC[],MID($A9,1,1)&amp;"*",bc_2015),IF(RIGHT($A9,2)="00",SUMIF(BC[],MID($A9,1,2)&amp;"*",bc_2015),IF(RIGHT($A9,1)="0",SUMIF(BC[],MID($A9,1,3)&amp;"*",bc_2015),SUMIF(BC[],$A9,bc_2015))))</f>
        <v>694695131.78999996</v>
      </c>
      <c r="D9" s="154">
        <f ca="1">IF(RIGHT($A9,3)="000",SUMIF(BC[],MID($A9,1,1)&amp;"*",bc_2016c),IF(RIGHT($A9,2)="00",SUMIF(BC[],MID($A9,1,2)&amp;"*",bc_2016c),IF(RIGHT($A9,1)="0",SUMIF(BC[],MID($A9,1,3)&amp;"*",bc_2016c),SUMIF(BC[],$A9,bc_2016c))))</f>
        <v>201904536759.72998</v>
      </c>
      <c r="E9" s="154">
        <f ca="1">-IF(RIGHT($A9,3)="000",SUMIF(BC[],MID($A9,1,1)&amp;"*",bc_2016a),IF(RIGHT($A9,2)="00",SUMIF(BC[],MID($A9,1,2)&amp;"*",bc_2016a),IF(RIGHT($A9,1)="0",SUMIF(BC[],MID($A9,1,3)&amp;"*",bc_2016a),SUMIF(BC[],$A9,bc_2016a))))</f>
        <v>201924580788.46002</v>
      </c>
      <c r="F9" s="154">
        <f ca="1">IF(RIGHT($A9,3)="000",SUMIF(BC[],MID($A9,1,1)&amp;"*",bc_2016),IF(RIGHT($A9,2)="00",SUMIF(BC[],MID($A9,1,2)&amp;"*",bc_2016),IF(RIGHT($A9,1)="0",SUMIF(BC[],MID($A9,1,3)&amp;"*",bc_2016),SUMIF(BC[],$A9,bc_2016))))</f>
        <v>674651103.05999994</v>
      </c>
      <c r="G9" s="153">
        <f t="shared" ca="1" si="0"/>
        <v>-20044028.730000019</v>
      </c>
    </row>
    <row r="10" spans="1:7" x14ac:dyDescent="0.2">
      <c r="A10" s="83">
        <v>1115</v>
      </c>
      <c r="B10" s="60" t="s">
        <v>247</v>
      </c>
      <c r="C10" s="154">
        <f ca="1">IF(RIGHT($A10,3)="000",SUMIF(BC[],MID($A10,1,1)&amp;"*",bc_2015),IF(RIGHT($A10,2)="00",SUMIF(BC[],MID($A10,1,2)&amp;"*",bc_2015),IF(RIGHT($A10,1)="0",SUMIF(BC[],MID($A10,1,3)&amp;"*",bc_2015),SUMIF(BC[],$A10,bc_2015))))</f>
        <v>0</v>
      </c>
      <c r="D10" s="154">
        <f ca="1">IF(RIGHT($A10,3)="000",SUMIF(BC[],MID($A10,1,1)&amp;"*",bc_2016c),IF(RIGHT($A10,2)="00",SUMIF(BC[],MID($A10,1,2)&amp;"*",bc_2016c),IF(RIGHT($A10,1)="0",SUMIF(BC[],MID($A10,1,3)&amp;"*",bc_2016c),SUMIF(BC[],$A10,bc_2016c))))</f>
        <v>0</v>
      </c>
      <c r="E10" s="154">
        <f ca="1">-IF(RIGHT($A10,3)="000",SUMIF(BC[],MID($A10,1,1)&amp;"*",bc_2016a),IF(RIGHT($A10,2)="00",SUMIF(BC[],MID($A10,1,2)&amp;"*",bc_2016a),IF(RIGHT($A10,1)="0",SUMIF(BC[],MID($A10,1,3)&amp;"*",bc_2016a),SUMIF(BC[],$A10,bc_2016a))))</f>
        <v>0</v>
      </c>
      <c r="F10" s="154">
        <f ca="1">IF(RIGHT($A10,3)="000",SUMIF(BC[],MID($A10,1,1)&amp;"*",bc_2016),IF(RIGHT($A10,2)="00",SUMIF(BC[],MID($A10,1,2)&amp;"*",bc_2016),IF(RIGHT($A10,1)="0",SUMIF(BC[],MID($A10,1,3)&amp;"*",bc_2016),SUMIF(BC[],$A10,bc_2016))))</f>
        <v>0</v>
      </c>
      <c r="G10" s="153">
        <f t="shared" ca="1" si="0"/>
        <v>0</v>
      </c>
    </row>
    <row r="11" spans="1:7" x14ac:dyDescent="0.2">
      <c r="A11" s="83">
        <v>1116</v>
      </c>
      <c r="B11" s="60" t="s">
        <v>248</v>
      </c>
      <c r="C11" s="154">
        <f ca="1">IF(RIGHT($A11,3)="000",SUMIF(BC[],MID($A11,1,1)&amp;"*",bc_2015),IF(RIGHT($A11,2)="00",SUMIF(BC[],MID($A11,1,2)&amp;"*",bc_2015),IF(RIGHT($A11,1)="0",SUMIF(BC[],MID($A11,1,3)&amp;"*",bc_2015),SUMIF(BC[],$A11,bc_2015))))</f>
        <v>5967885.700000002</v>
      </c>
      <c r="D11" s="154">
        <f ca="1">IF(RIGHT($A11,3)="000",SUMIF(BC[],MID($A11,1,1)&amp;"*",bc_2016c),IF(RIGHT($A11,2)="00",SUMIF(BC[],MID($A11,1,2)&amp;"*",bc_2016c),IF(RIGHT($A11,1)="0",SUMIF(BC[],MID($A11,1,3)&amp;"*",bc_2016c),SUMIF(BC[],$A11,bc_2016c))))</f>
        <v>1659922700.48</v>
      </c>
      <c r="E11" s="154">
        <f ca="1">-IF(RIGHT($A11,3)="000",SUMIF(BC[],MID($A11,1,1)&amp;"*",bc_2016a),IF(RIGHT($A11,2)="00",SUMIF(BC[],MID($A11,1,2)&amp;"*",bc_2016a),IF(RIGHT($A11,1)="0",SUMIF(BC[],MID($A11,1,3)&amp;"*",bc_2016a),SUMIF(BC[],$A11,bc_2016a))))</f>
        <v>1662296588.6099999</v>
      </c>
      <c r="F11" s="154">
        <f ca="1">IF(RIGHT($A11,3)="000",SUMIF(BC[],MID($A11,1,1)&amp;"*",bc_2016),IF(RIGHT($A11,2)="00",SUMIF(BC[],MID($A11,1,2)&amp;"*",bc_2016),IF(RIGHT($A11,1)="0",SUMIF(BC[],MID($A11,1,3)&amp;"*",bc_2016),SUMIF(BC[],$A11,bc_2016))))</f>
        <v>3593997.5699999984</v>
      </c>
      <c r="G11" s="153">
        <f t="shared" ca="1" si="0"/>
        <v>-2373888.1300000036</v>
      </c>
    </row>
    <row r="12" spans="1:7" x14ac:dyDescent="0.2">
      <c r="A12" s="83">
        <v>1119</v>
      </c>
      <c r="B12" s="60" t="s">
        <v>249</v>
      </c>
      <c r="C12" s="154">
        <f ca="1">IF(RIGHT($A12,3)="000",SUMIF(BC[],MID($A12,1,1)&amp;"*",bc_2015),IF(RIGHT($A12,2)="00",SUMIF(BC[],MID($A12,1,2)&amp;"*",bc_2015),IF(RIGHT($A12,1)="0",SUMIF(BC[],MID($A12,1,3)&amp;"*",bc_2015),SUMIF(BC[],$A12,bc_2015))))</f>
        <v>806993.08000000007</v>
      </c>
      <c r="D12" s="154">
        <f ca="1">IF(RIGHT($A12,3)="000",SUMIF(BC[],MID($A12,1,1)&amp;"*",bc_2016c),IF(RIGHT($A12,2)="00",SUMIF(BC[],MID($A12,1,2)&amp;"*",bc_2016c),IF(RIGHT($A12,1)="0",SUMIF(BC[],MID($A12,1,3)&amp;"*",bc_2016c),SUMIF(BC[],$A12,bc_2016c))))</f>
        <v>4019204.1100000003</v>
      </c>
      <c r="E12" s="154">
        <f ca="1">-IF(RIGHT($A12,3)="000",SUMIF(BC[],MID($A12,1,1)&amp;"*",bc_2016a),IF(RIGHT($A12,2)="00",SUMIF(BC[],MID($A12,1,2)&amp;"*",bc_2016a),IF(RIGHT($A12,1)="0",SUMIF(BC[],MID($A12,1,3)&amp;"*",bc_2016a),SUMIF(BC[],$A12,bc_2016a))))</f>
        <v>4663392.7699999996</v>
      </c>
      <c r="F12" s="154">
        <f ca="1">IF(RIGHT($A12,3)="000",SUMIF(BC[],MID($A12,1,1)&amp;"*",bc_2016),IF(RIGHT($A12,2)="00",SUMIF(BC[],MID($A12,1,2)&amp;"*",bc_2016),IF(RIGHT($A12,1)="0",SUMIF(BC[],MID($A12,1,3)&amp;"*",bc_2016),SUMIF(BC[],$A12,bc_2016))))</f>
        <v>162804.41999999998</v>
      </c>
      <c r="G12" s="153">
        <f t="shared" ca="1" si="0"/>
        <v>-644188.66000000015</v>
      </c>
    </row>
    <row r="13" spans="1:7" x14ac:dyDescent="0.2">
      <c r="A13" s="81">
        <v>1120</v>
      </c>
      <c r="B13" s="57" t="s">
        <v>6</v>
      </c>
      <c r="C13" s="153">
        <f ca="1">IF(RIGHT($A13,3)="000",SUMIF(BC[],MID($A13,1,1)&amp;"*",bc_2015),IF(RIGHT($A13,2)="00",SUMIF(BC[],MID($A13,1,2)&amp;"*",bc_2015),IF(RIGHT($A13,1)="0",SUMIF(BC[],MID($A13,1,3)&amp;"*",bc_2015),SUMIF(BC[],$A13,bc_2015))))</f>
        <v>8548966.7699999996</v>
      </c>
      <c r="D13" s="153">
        <f ca="1">IF(RIGHT($A13,3)="000",SUMIF(BC[],MID($A13,1,1)&amp;"*",bc_2016c),IF(RIGHT($A13,2)="00",SUMIF(BC[],MID($A13,1,2)&amp;"*",bc_2016c),IF(RIGHT($A13,1)="0",SUMIF(BC[],MID($A13,1,3)&amp;"*",bc_2016c),SUMIF(BC[],$A13,bc_2016c))))</f>
        <v>1581939005.8300002</v>
      </c>
      <c r="E13" s="153">
        <f ca="1">-IF(RIGHT($A13,3)="000",SUMIF(BC[],MID($A13,1,1)&amp;"*",bc_2016a),IF(RIGHT($A13,2)="00",SUMIF(BC[],MID($A13,1,2)&amp;"*",bc_2016a),IF(RIGHT($A13,1)="0",SUMIF(BC[],MID($A13,1,3)&amp;"*",bc_2016a),SUMIF(BC[],$A13,bc_2016a))))</f>
        <v>1583727124.04</v>
      </c>
      <c r="F13" s="153">
        <f ca="1">IF(RIGHT($A13,3)="000",SUMIF(BC[],MID($A13,1,1)&amp;"*",bc_2016),IF(RIGHT($A13,2)="00",SUMIF(BC[],MID($A13,1,2)&amp;"*",bc_2016),IF(RIGHT($A13,1)="0",SUMIF(BC[],MID($A13,1,3)&amp;"*",bc_2016),SUMIF(BC[],$A13,bc_2016))))</f>
        <v>6760848.5600000005</v>
      </c>
      <c r="G13" s="153">
        <f t="shared" ca="1" si="0"/>
        <v>-1788118.209999999</v>
      </c>
    </row>
    <row r="14" spans="1:7" x14ac:dyDescent="0.2">
      <c r="A14" s="83">
        <v>1121</v>
      </c>
      <c r="B14" s="60" t="s">
        <v>250</v>
      </c>
      <c r="C14" s="154">
        <f ca="1">IF(RIGHT($A14,3)="000",SUMIF(BC[],MID($A14,1,1)&amp;"*",bc_2015),IF(RIGHT($A14,2)="00",SUMIF(BC[],MID($A14,1,2)&amp;"*",bc_2015),IF(RIGHT($A14,1)="0",SUMIF(BC[],MID($A14,1,3)&amp;"*",bc_2015),SUMIF(BC[],$A14,bc_2015))))</f>
        <v>0</v>
      </c>
      <c r="D14" s="154">
        <f ca="1">IF(RIGHT($A14,3)="000",SUMIF(BC[],MID($A14,1,1)&amp;"*",bc_2016c),IF(RIGHT($A14,2)="00",SUMIF(BC[],MID($A14,1,2)&amp;"*",bc_2016c),IF(RIGHT($A14,1)="0",SUMIF(BC[],MID($A14,1,3)&amp;"*",bc_2016c),SUMIF(BC[],$A14,bc_2016c))))</f>
        <v>0</v>
      </c>
      <c r="E14" s="154">
        <f ca="1">-IF(RIGHT($A14,3)="000",SUMIF(BC[],MID($A14,1,1)&amp;"*",bc_2016a),IF(RIGHT($A14,2)="00",SUMIF(BC[],MID($A14,1,2)&amp;"*",bc_2016a),IF(RIGHT($A14,1)="0",SUMIF(BC[],MID($A14,1,3)&amp;"*",bc_2016a),SUMIF(BC[],$A14,bc_2016a))))</f>
        <v>0</v>
      </c>
      <c r="F14" s="154">
        <f ca="1">IF(RIGHT($A14,3)="000",SUMIF(BC[],MID($A14,1,1)&amp;"*",bc_2016),IF(RIGHT($A14,2)="00",SUMIF(BC[],MID($A14,1,2)&amp;"*",bc_2016),IF(RIGHT($A14,1)="0",SUMIF(BC[],MID($A14,1,3)&amp;"*",bc_2016),SUMIF(BC[],$A14,bc_2016))))</f>
        <v>0</v>
      </c>
      <c r="G14" s="153">
        <f t="shared" ca="1" si="0"/>
        <v>0</v>
      </c>
    </row>
    <row r="15" spans="1:7" x14ac:dyDescent="0.2">
      <c r="A15" s="83">
        <v>1122</v>
      </c>
      <c r="B15" s="60" t="s">
        <v>251</v>
      </c>
      <c r="C15" s="154">
        <f ca="1">IF(RIGHT($A15,3)="000",SUMIF(BC[],MID($A15,1,1)&amp;"*",bc_2015),IF(RIGHT($A15,2)="00",SUMIF(BC[],MID($A15,1,2)&amp;"*",bc_2015),IF(RIGHT($A15,1)="0",SUMIF(BC[],MID($A15,1,3)&amp;"*",bc_2015),SUMIF(BC[],$A15,bc_2015))))</f>
        <v>0</v>
      </c>
      <c r="D15" s="154">
        <f ca="1">IF(RIGHT($A15,3)="000",SUMIF(BC[],MID($A15,1,1)&amp;"*",bc_2016c),IF(RIGHT($A15,2)="00",SUMIF(BC[],MID($A15,1,2)&amp;"*",bc_2016c),IF(RIGHT($A15,1)="0",SUMIF(BC[],MID($A15,1,3)&amp;"*",bc_2016c),SUMIF(BC[],$A15,bc_2016c))))</f>
        <v>1532580951.3099999</v>
      </c>
      <c r="E15" s="154">
        <f ca="1">-IF(RIGHT($A15,3)="000",SUMIF(BC[],MID($A15,1,1)&amp;"*",bc_2016a),IF(RIGHT($A15,2)="00",SUMIF(BC[],MID($A15,1,2)&amp;"*",bc_2016a),IF(RIGHT($A15,1)="0",SUMIF(BC[],MID($A15,1,3)&amp;"*",bc_2016a),SUMIF(BC[],$A15,bc_2016a))))</f>
        <v>1532580951.3099999</v>
      </c>
      <c r="F15" s="154">
        <f ca="1">IF(RIGHT($A15,3)="000",SUMIF(BC[],MID($A15,1,1)&amp;"*",bc_2016),IF(RIGHT($A15,2)="00",SUMIF(BC[],MID($A15,1,2)&amp;"*",bc_2016),IF(RIGHT($A15,1)="0",SUMIF(BC[],MID($A15,1,3)&amp;"*",bc_2016),SUMIF(BC[],$A15,bc_2016))))</f>
        <v>0</v>
      </c>
      <c r="G15" s="153">
        <f t="shared" ca="1" si="0"/>
        <v>0</v>
      </c>
    </row>
    <row r="16" spans="1:7" x14ac:dyDescent="0.2">
      <c r="A16" s="83">
        <v>1123</v>
      </c>
      <c r="B16" s="60" t="s">
        <v>253</v>
      </c>
      <c r="C16" s="154">
        <f ca="1">IF(RIGHT($A16,3)="000",SUMIF(BC[],MID($A16,1,1)&amp;"*",bc_2015),IF(RIGHT($A16,2)="00",SUMIF(BC[],MID($A16,1,2)&amp;"*",bc_2015),IF(RIGHT($A16,1)="0",SUMIF(BC[],MID($A16,1,3)&amp;"*",bc_2015),SUMIF(BC[],$A16,bc_2015))))</f>
        <v>8548966.7699999996</v>
      </c>
      <c r="D16" s="154">
        <f ca="1">IF(RIGHT($A16,3)="000",SUMIF(BC[],MID($A16,1,1)&amp;"*",bc_2016c),IF(RIGHT($A16,2)="00",SUMIF(BC[],MID($A16,1,2)&amp;"*",bc_2016c),IF(RIGHT($A16,1)="0",SUMIF(BC[],MID($A16,1,3)&amp;"*",bc_2016c),SUMIF(BC[],$A16,bc_2016c))))</f>
        <v>46725530.359999999</v>
      </c>
      <c r="E16" s="154">
        <f ca="1">-IF(RIGHT($A16,3)="000",SUMIF(BC[],MID($A16,1,1)&amp;"*",bc_2016a),IF(RIGHT($A16,2)="00",SUMIF(BC[],MID($A16,1,2)&amp;"*",bc_2016a),IF(RIGHT($A16,1)="0",SUMIF(BC[],MID($A16,1,3)&amp;"*",bc_2016a),SUMIF(BC[],$A16,bc_2016a))))</f>
        <v>48513648.57</v>
      </c>
      <c r="F16" s="154">
        <f ca="1">IF(RIGHT($A16,3)="000",SUMIF(BC[],MID($A16,1,1)&amp;"*",bc_2016),IF(RIGHT($A16,2)="00",SUMIF(BC[],MID($A16,1,2)&amp;"*",bc_2016),IF(RIGHT($A16,1)="0",SUMIF(BC[],MID($A16,1,3)&amp;"*",bc_2016),SUMIF(BC[],$A16,bc_2016))))</f>
        <v>6760848.5600000005</v>
      </c>
      <c r="G16" s="153">
        <f t="shared" ca="1" si="0"/>
        <v>-1788118.209999999</v>
      </c>
    </row>
    <row r="17" spans="1:7" x14ac:dyDescent="0.2">
      <c r="A17" s="83">
        <v>1124</v>
      </c>
      <c r="B17" s="60" t="s">
        <v>254</v>
      </c>
      <c r="C17" s="154">
        <f ca="1">IF(RIGHT($A17,3)="000",SUMIF(BC[],MID($A17,1,1)&amp;"*",bc_2015),IF(RIGHT($A17,2)="00",SUMIF(BC[],MID($A17,1,2)&amp;"*",bc_2015),IF(RIGHT($A17,1)="0",SUMIF(BC[],MID($A17,1,3)&amp;"*",bc_2015),SUMIF(BC[],$A17,bc_2015))))</f>
        <v>0</v>
      </c>
      <c r="D17" s="154">
        <f ca="1">IF(RIGHT($A17,3)="000",SUMIF(BC[],MID($A17,1,1)&amp;"*",bc_2016c),IF(RIGHT($A17,2)="00",SUMIF(BC[],MID($A17,1,2)&amp;"*",bc_2016c),IF(RIGHT($A17,1)="0",SUMIF(BC[],MID($A17,1,3)&amp;"*",bc_2016c),SUMIF(BC[],$A17,bc_2016c))))</f>
        <v>0</v>
      </c>
      <c r="E17" s="154">
        <f ca="1">-IF(RIGHT($A17,3)="000",SUMIF(BC[],MID($A17,1,1)&amp;"*",bc_2016a),IF(RIGHT($A17,2)="00",SUMIF(BC[],MID($A17,1,2)&amp;"*",bc_2016a),IF(RIGHT($A17,1)="0",SUMIF(BC[],MID($A17,1,3)&amp;"*",bc_2016a),SUMIF(BC[],$A17,bc_2016a))))</f>
        <v>0</v>
      </c>
      <c r="F17" s="154">
        <f ca="1">IF(RIGHT($A17,3)="000",SUMIF(BC[],MID($A17,1,1)&amp;"*",bc_2016),IF(RIGHT($A17,2)="00",SUMIF(BC[],MID($A17,1,2)&amp;"*",bc_2016),IF(RIGHT($A17,1)="0",SUMIF(BC[],MID($A17,1,3)&amp;"*",bc_2016),SUMIF(BC[],$A17,bc_2016))))</f>
        <v>0</v>
      </c>
      <c r="G17" s="153">
        <f t="shared" ca="1" si="0"/>
        <v>0</v>
      </c>
    </row>
    <row r="18" spans="1:7" x14ac:dyDescent="0.2">
      <c r="A18" s="83">
        <v>1125</v>
      </c>
      <c r="B18" s="60" t="s">
        <v>255</v>
      </c>
      <c r="C18" s="154">
        <f ca="1">IF(RIGHT($A18,3)="000",SUMIF(BC[],MID($A18,1,1)&amp;"*",bc_2015),IF(RIGHT($A18,2)="00",SUMIF(BC[],MID($A18,1,2)&amp;"*",bc_2015),IF(RIGHT($A18,1)="0",SUMIF(BC[],MID($A18,1,3)&amp;"*",bc_2015),SUMIF(BC[],$A18,bc_2015))))</f>
        <v>0</v>
      </c>
      <c r="D18" s="154">
        <f ca="1">IF(RIGHT($A18,3)="000",SUMIF(BC[],MID($A18,1,1)&amp;"*",bc_2016c),IF(RIGHT($A18,2)="00",SUMIF(BC[],MID($A18,1,2)&amp;"*",bc_2016c),IF(RIGHT($A18,1)="0",SUMIF(BC[],MID($A18,1,3)&amp;"*",bc_2016c),SUMIF(BC[],$A18,bc_2016c))))</f>
        <v>2516475.46</v>
      </c>
      <c r="E18" s="154">
        <f ca="1">-IF(RIGHT($A18,3)="000",SUMIF(BC[],MID($A18,1,1)&amp;"*",bc_2016a),IF(RIGHT($A18,2)="00",SUMIF(BC[],MID($A18,1,2)&amp;"*",bc_2016a),IF(RIGHT($A18,1)="0",SUMIF(BC[],MID($A18,1,3)&amp;"*",bc_2016a),SUMIF(BC[],$A18,bc_2016a))))</f>
        <v>2516475.46</v>
      </c>
      <c r="F18" s="154">
        <f ca="1">IF(RIGHT($A18,3)="000",SUMIF(BC[],MID($A18,1,1)&amp;"*",bc_2016),IF(RIGHT($A18,2)="00",SUMIF(BC[],MID($A18,1,2)&amp;"*",bc_2016),IF(RIGHT($A18,1)="0",SUMIF(BC[],MID($A18,1,3)&amp;"*",bc_2016),SUMIF(BC[],$A18,bc_2016))))</f>
        <v>0</v>
      </c>
      <c r="G18" s="153">
        <f t="shared" ca="1" si="0"/>
        <v>0</v>
      </c>
    </row>
    <row r="19" spans="1:7" x14ac:dyDescent="0.2">
      <c r="A19" s="83">
        <v>1126</v>
      </c>
      <c r="B19" s="60" t="s">
        <v>256</v>
      </c>
      <c r="C19" s="154">
        <f ca="1">IF(RIGHT($A19,3)="000",SUMIF(BC[],MID($A19,1,1)&amp;"*",bc_2015),IF(RIGHT($A19,2)="00",SUMIF(BC[],MID($A19,1,2)&amp;"*",bc_2015),IF(RIGHT($A19,1)="0",SUMIF(BC[],MID($A19,1,3)&amp;"*",bc_2015),SUMIF(BC[],$A19,bc_2015))))</f>
        <v>0</v>
      </c>
      <c r="D19" s="154">
        <f ca="1">IF(RIGHT($A19,3)="000",SUMIF(BC[],MID($A19,1,1)&amp;"*",bc_2016c),IF(RIGHT($A19,2)="00",SUMIF(BC[],MID($A19,1,2)&amp;"*",bc_2016c),IF(RIGHT($A19,1)="0",SUMIF(BC[],MID($A19,1,3)&amp;"*",bc_2016c),SUMIF(BC[],$A19,bc_2016c))))</f>
        <v>0</v>
      </c>
      <c r="E19" s="154">
        <f ca="1">-IF(RIGHT($A19,3)="000",SUMIF(BC[],MID($A19,1,1)&amp;"*",bc_2016a),IF(RIGHT($A19,2)="00",SUMIF(BC[],MID($A19,1,2)&amp;"*",bc_2016a),IF(RIGHT($A19,1)="0",SUMIF(BC[],MID($A19,1,3)&amp;"*",bc_2016a),SUMIF(BC[],$A19,bc_2016a))))</f>
        <v>0</v>
      </c>
      <c r="F19" s="154">
        <f ca="1">IF(RIGHT($A19,3)="000",SUMIF(BC[],MID($A19,1,1)&amp;"*",bc_2016),IF(RIGHT($A19,2)="00",SUMIF(BC[],MID($A19,1,2)&amp;"*",bc_2016),IF(RIGHT($A19,1)="0",SUMIF(BC[],MID($A19,1,3)&amp;"*",bc_2016),SUMIF(BC[],$A19,bc_2016))))</f>
        <v>0</v>
      </c>
      <c r="G19" s="153">
        <f t="shared" ca="1" si="0"/>
        <v>0</v>
      </c>
    </row>
    <row r="20" spans="1:7" x14ac:dyDescent="0.2">
      <c r="A20" s="83">
        <v>1129</v>
      </c>
      <c r="B20" s="60" t="s">
        <v>257</v>
      </c>
      <c r="C20" s="154">
        <f ca="1">IF(RIGHT($A20,3)="000",SUMIF(BC[],MID($A20,1,1)&amp;"*",bc_2015),IF(RIGHT($A20,2)="00",SUMIF(BC[],MID($A20,1,2)&amp;"*",bc_2015),IF(RIGHT($A20,1)="0",SUMIF(BC[],MID($A20,1,3)&amp;"*",bc_2015),SUMIF(BC[],$A20,bc_2015))))</f>
        <v>0</v>
      </c>
      <c r="D20" s="154">
        <f ca="1">IF(RIGHT($A20,3)="000",SUMIF(BC[],MID($A20,1,1)&amp;"*",bc_2016c),IF(RIGHT($A20,2)="00",SUMIF(BC[],MID($A20,1,2)&amp;"*",bc_2016c),IF(RIGHT($A20,1)="0",SUMIF(BC[],MID($A20,1,3)&amp;"*",bc_2016c),SUMIF(BC[],$A20,bc_2016c))))</f>
        <v>116048.7</v>
      </c>
      <c r="E20" s="154">
        <f ca="1">-IF(RIGHT($A20,3)="000",SUMIF(BC[],MID($A20,1,1)&amp;"*",bc_2016a),IF(RIGHT($A20,2)="00",SUMIF(BC[],MID($A20,1,2)&amp;"*",bc_2016a),IF(RIGHT($A20,1)="0",SUMIF(BC[],MID($A20,1,3)&amp;"*",bc_2016a),SUMIF(BC[],$A20,bc_2016a))))</f>
        <v>116048.7</v>
      </c>
      <c r="F20" s="154">
        <f ca="1">IF(RIGHT($A20,3)="000",SUMIF(BC[],MID($A20,1,1)&amp;"*",bc_2016),IF(RIGHT($A20,2)="00",SUMIF(BC[],MID($A20,1,2)&amp;"*",bc_2016),IF(RIGHT($A20,1)="0",SUMIF(BC[],MID($A20,1,3)&amp;"*",bc_2016),SUMIF(BC[],$A20,bc_2016))))</f>
        <v>0</v>
      </c>
      <c r="G20" s="153">
        <f t="shared" ca="1" si="0"/>
        <v>0</v>
      </c>
    </row>
    <row r="21" spans="1:7" x14ac:dyDescent="0.2">
      <c r="A21" s="81">
        <v>1130</v>
      </c>
      <c r="B21" s="57" t="s">
        <v>8</v>
      </c>
      <c r="C21" s="153">
        <f ca="1">IF(RIGHT($A21,3)="000",SUMIF(BC[],MID($A21,1,1)&amp;"*",bc_2015),IF(RIGHT($A21,2)="00",SUMIF(BC[],MID($A21,1,2)&amp;"*",bc_2015),IF(RIGHT($A21,1)="0",SUMIF(BC[],MID($A21,1,3)&amp;"*",bc_2015),SUMIF(BC[],$A21,bc_2015))))</f>
        <v>19984162.68</v>
      </c>
      <c r="D21" s="153">
        <f ca="1">IF(RIGHT($A21,3)="000",SUMIF(BC[],MID($A21,1,1)&amp;"*",bc_2016c),IF(RIGHT($A21,2)="00",SUMIF(BC[],MID($A21,1,2)&amp;"*",bc_2016c),IF(RIGHT($A21,1)="0",SUMIF(BC[],MID($A21,1,3)&amp;"*",bc_2016c),SUMIF(BC[],$A21,bc_2016c))))</f>
        <v>18606646.649999999</v>
      </c>
      <c r="E21" s="153">
        <f ca="1">-IF(RIGHT($A21,3)="000",SUMIF(BC[],MID($A21,1,1)&amp;"*",bc_2016a),IF(RIGHT($A21,2)="00",SUMIF(BC[],MID($A21,1,2)&amp;"*",bc_2016a),IF(RIGHT($A21,1)="0",SUMIF(BC[],MID($A21,1,3)&amp;"*",bc_2016a),SUMIF(BC[],$A21,bc_2016a))))</f>
        <v>33131293.27</v>
      </c>
      <c r="F21" s="153">
        <f ca="1">IF(RIGHT($A21,3)="000",SUMIF(BC[],MID($A21,1,1)&amp;"*",bc_2016),IF(RIGHT($A21,2)="00",SUMIF(BC[],MID($A21,1,2)&amp;"*",bc_2016),IF(RIGHT($A21,1)="0",SUMIF(BC[],MID($A21,1,3)&amp;"*",bc_2016),SUMIF(BC[],$A21,bc_2016))))</f>
        <v>5459516.0600000005</v>
      </c>
      <c r="G21" s="153">
        <f t="shared" ca="1" si="0"/>
        <v>-14524646.619999999</v>
      </c>
    </row>
    <row r="22" spans="1:7" ht="22.5" x14ac:dyDescent="0.2">
      <c r="A22" s="83">
        <v>1131</v>
      </c>
      <c r="B22" s="60" t="s">
        <v>258</v>
      </c>
      <c r="C22" s="154">
        <f ca="1">IF(RIGHT($A22,3)="000",SUMIF(BC[],MID($A22,1,1)&amp;"*",bc_2015),IF(RIGHT($A22,2)="00",SUMIF(BC[],MID($A22,1,2)&amp;"*",bc_2015),IF(RIGHT($A22,1)="0",SUMIF(BC[],MID($A22,1,3)&amp;"*",bc_2015),SUMIF(BC[],$A22,bc_2015))))</f>
        <v>359364.88</v>
      </c>
      <c r="D22" s="154">
        <f ca="1">IF(RIGHT($A22,3)="000",SUMIF(BC[],MID($A22,1,1)&amp;"*",bc_2016c),IF(RIGHT($A22,2)="00",SUMIF(BC[],MID($A22,1,2)&amp;"*",bc_2016c),IF(RIGHT($A22,1)="0",SUMIF(BC[],MID($A22,1,3)&amp;"*",bc_2016c),SUMIF(BC[],$A22,bc_2016c))))</f>
        <v>2550173.2000000002</v>
      </c>
      <c r="E22" s="154">
        <f ca="1">-IF(RIGHT($A22,3)="000",SUMIF(BC[],MID($A22,1,1)&amp;"*",bc_2016a),IF(RIGHT($A22,2)="00",SUMIF(BC[],MID($A22,1,2)&amp;"*",bc_2016a),IF(RIGHT($A22,1)="0",SUMIF(BC[],MID($A22,1,3)&amp;"*",bc_2016a),SUMIF(BC[],$A22,bc_2016a))))</f>
        <v>2814526.78</v>
      </c>
      <c r="F22" s="154">
        <f ca="1">IF(RIGHT($A22,3)="000",SUMIF(BC[],MID($A22,1,1)&amp;"*",bc_2016),IF(RIGHT($A22,2)="00",SUMIF(BC[],MID($A22,1,2)&amp;"*",bc_2016),IF(RIGHT($A22,1)="0",SUMIF(BC[],MID($A22,1,3)&amp;"*",bc_2016),SUMIF(BC[],$A22,bc_2016))))</f>
        <v>95011.3</v>
      </c>
      <c r="G22" s="153">
        <f t="shared" ca="1" si="0"/>
        <v>-264353.58</v>
      </c>
    </row>
    <row r="23" spans="1:7" x14ac:dyDescent="0.2">
      <c r="A23" s="83">
        <v>1132</v>
      </c>
      <c r="B23" s="60" t="s">
        <v>259</v>
      </c>
      <c r="C23" s="154">
        <f ca="1">IF(RIGHT($A23,3)="000",SUMIF(BC[],MID($A23,1,1)&amp;"*",bc_2015),IF(RIGHT($A23,2)="00",SUMIF(BC[],MID($A23,1,2)&amp;"*",bc_2015),IF(RIGHT($A23,1)="0",SUMIF(BC[],MID($A23,1,3)&amp;"*",bc_2015),SUMIF(BC[],$A23,bc_2015))))</f>
        <v>0</v>
      </c>
      <c r="D23" s="154">
        <f ca="1">IF(RIGHT($A23,3)="000",SUMIF(BC[],MID($A23,1,1)&amp;"*",bc_2016c),IF(RIGHT($A23,2)="00",SUMIF(BC[],MID($A23,1,2)&amp;"*",bc_2016c),IF(RIGHT($A23,1)="0",SUMIF(BC[],MID($A23,1,3)&amp;"*",bc_2016c),SUMIF(BC[],$A23,bc_2016c))))</f>
        <v>531162.86</v>
      </c>
      <c r="E23" s="154">
        <f ca="1">-IF(RIGHT($A23,3)="000",SUMIF(BC[],MID($A23,1,1)&amp;"*",bc_2016a),IF(RIGHT($A23,2)="00",SUMIF(BC[],MID($A23,1,2)&amp;"*",bc_2016a),IF(RIGHT($A23,1)="0",SUMIF(BC[],MID($A23,1,3)&amp;"*",bc_2016a),SUMIF(BC[],$A23,bc_2016a))))</f>
        <v>145590</v>
      </c>
      <c r="F23" s="154">
        <f ca="1">IF(RIGHT($A23,3)="000",SUMIF(BC[],MID($A23,1,1)&amp;"*",bc_2016),IF(RIGHT($A23,2)="00",SUMIF(BC[],MID($A23,1,2)&amp;"*",bc_2016),IF(RIGHT($A23,1)="0",SUMIF(BC[],MID($A23,1,3)&amp;"*",bc_2016),SUMIF(BC[],$A23,bc_2016))))</f>
        <v>385572.86</v>
      </c>
      <c r="G23" s="153">
        <f t="shared" ca="1" si="0"/>
        <v>385572.86</v>
      </c>
    </row>
    <row r="24" spans="1:7" x14ac:dyDescent="0.2">
      <c r="A24" s="83">
        <v>1133</v>
      </c>
      <c r="B24" s="60" t="s">
        <v>260</v>
      </c>
      <c r="C24" s="154">
        <f ca="1">IF(RIGHT($A24,3)="000",SUMIF(BC[],MID($A24,1,1)&amp;"*",bc_2015),IF(RIGHT($A24,2)="00",SUMIF(BC[],MID($A24,1,2)&amp;"*",bc_2015),IF(RIGHT($A24,1)="0",SUMIF(BC[],MID($A24,1,3)&amp;"*",bc_2015),SUMIF(BC[],$A24,bc_2015))))</f>
        <v>0</v>
      </c>
      <c r="D24" s="154">
        <f ca="1">IF(RIGHT($A24,3)="000",SUMIF(BC[],MID($A24,1,1)&amp;"*",bc_2016c),IF(RIGHT($A24,2)="00",SUMIF(BC[],MID($A24,1,2)&amp;"*",bc_2016c),IF(RIGHT($A24,1)="0",SUMIF(BC[],MID($A24,1,3)&amp;"*",bc_2016c),SUMIF(BC[],$A24,bc_2016c))))</f>
        <v>0</v>
      </c>
      <c r="E24" s="154">
        <f ca="1">-IF(RIGHT($A24,3)="000",SUMIF(BC[],MID($A24,1,1)&amp;"*",bc_2016a),IF(RIGHT($A24,2)="00",SUMIF(BC[],MID($A24,1,2)&amp;"*",bc_2016a),IF(RIGHT($A24,1)="0",SUMIF(BC[],MID($A24,1,3)&amp;"*",bc_2016a),SUMIF(BC[],$A24,bc_2016a))))</f>
        <v>0</v>
      </c>
      <c r="F24" s="154">
        <f ca="1">IF(RIGHT($A24,3)="000",SUMIF(BC[],MID($A24,1,1)&amp;"*",bc_2016),IF(RIGHT($A24,2)="00",SUMIF(BC[],MID($A24,1,2)&amp;"*",bc_2016),IF(RIGHT($A24,1)="0",SUMIF(BC[],MID($A24,1,3)&amp;"*",bc_2016),SUMIF(BC[],$A24,bc_2016))))</f>
        <v>0</v>
      </c>
      <c r="G24" s="153">
        <f t="shared" ca="1" si="0"/>
        <v>0</v>
      </c>
    </row>
    <row r="25" spans="1:7" x14ac:dyDescent="0.2">
      <c r="A25" s="83">
        <v>1134</v>
      </c>
      <c r="B25" s="60" t="s">
        <v>261</v>
      </c>
      <c r="C25" s="154">
        <f ca="1">IF(RIGHT($A25,3)="000",SUMIF(BC[],MID($A25,1,1)&amp;"*",bc_2015),IF(RIGHT($A25,2)="00",SUMIF(BC[],MID($A25,1,2)&amp;"*",bc_2015),IF(RIGHT($A25,1)="0",SUMIF(BC[],MID($A25,1,3)&amp;"*",bc_2015),SUMIF(BC[],$A25,bc_2015))))</f>
        <v>19624797.800000001</v>
      </c>
      <c r="D25" s="154">
        <f ca="1">IF(RIGHT($A25,3)="000",SUMIF(BC[],MID($A25,1,1)&amp;"*",bc_2016c),IF(RIGHT($A25,2)="00",SUMIF(BC[],MID($A25,1,2)&amp;"*",bc_2016c),IF(RIGHT($A25,1)="0",SUMIF(BC[],MID($A25,1,3)&amp;"*",bc_2016c),SUMIF(BC[],$A25,bc_2016c))))</f>
        <v>15525310.59</v>
      </c>
      <c r="E25" s="154">
        <f ca="1">-IF(RIGHT($A25,3)="000",SUMIF(BC[],MID($A25,1,1)&amp;"*",bc_2016a),IF(RIGHT($A25,2)="00",SUMIF(BC[],MID($A25,1,2)&amp;"*",bc_2016a),IF(RIGHT($A25,1)="0",SUMIF(BC[],MID($A25,1,3)&amp;"*",bc_2016a),SUMIF(BC[],$A25,bc_2016a))))</f>
        <v>30171176.489999998</v>
      </c>
      <c r="F25" s="154">
        <f ca="1">IF(RIGHT($A25,3)="000",SUMIF(BC[],MID($A25,1,1)&amp;"*",bc_2016),IF(RIGHT($A25,2)="00",SUMIF(BC[],MID($A25,1,2)&amp;"*",bc_2016),IF(RIGHT($A25,1)="0",SUMIF(BC[],MID($A25,1,3)&amp;"*",bc_2016),SUMIF(BC[],$A25,bc_2016))))</f>
        <v>4978931.9000000004</v>
      </c>
      <c r="G25" s="153">
        <f t="shared" ca="1" si="0"/>
        <v>-14645865.9</v>
      </c>
    </row>
    <row r="26" spans="1:7" x14ac:dyDescent="0.2">
      <c r="A26" s="83">
        <v>1139</v>
      </c>
      <c r="B26" s="60" t="s">
        <v>262</v>
      </c>
      <c r="C26" s="154">
        <f ca="1">IF(RIGHT($A26,3)="000",SUMIF(BC[],MID($A26,1,1)&amp;"*",bc_2015),IF(RIGHT($A26,2)="00",SUMIF(BC[],MID($A26,1,2)&amp;"*",bc_2015),IF(RIGHT($A26,1)="0",SUMIF(BC[],MID($A26,1,3)&amp;"*",bc_2015),SUMIF(BC[],$A26,bc_2015))))</f>
        <v>0</v>
      </c>
      <c r="D26" s="154">
        <f ca="1">IF(RIGHT($A26,3)="000",SUMIF(BC[],MID($A26,1,1)&amp;"*",bc_2016c),IF(RIGHT($A26,2)="00",SUMIF(BC[],MID($A26,1,2)&amp;"*",bc_2016c),IF(RIGHT($A26,1)="0",SUMIF(BC[],MID($A26,1,3)&amp;"*",bc_2016c),SUMIF(BC[],$A26,bc_2016c))))</f>
        <v>0</v>
      </c>
      <c r="E26" s="154">
        <f ca="1">-IF(RIGHT($A26,3)="000",SUMIF(BC[],MID($A26,1,1)&amp;"*",bc_2016a),IF(RIGHT($A26,2)="00",SUMIF(BC[],MID($A26,1,2)&amp;"*",bc_2016a),IF(RIGHT($A26,1)="0",SUMIF(BC[],MID($A26,1,3)&amp;"*",bc_2016a),SUMIF(BC[],$A26,bc_2016a))))</f>
        <v>0</v>
      </c>
      <c r="F26" s="154">
        <f ca="1">IF(RIGHT($A26,3)="000",SUMIF(BC[],MID($A26,1,1)&amp;"*",bc_2016),IF(RIGHT($A26,2)="00",SUMIF(BC[],MID($A26,1,2)&amp;"*",bc_2016),IF(RIGHT($A26,1)="0",SUMIF(BC[],MID($A26,1,3)&amp;"*",bc_2016),SUMIF(BC[],$A26,bc_2016))))</f>
        <v>0</v>
      </c>
      <c r="G26" s="153">
        <f t="shared" ca="1" si="0"/>
        <v>0</v>
      </c>
    </row>
    <row r="27" spans="1:7" x14ac:dyDescent="0.2">
      <c r="A27" s="81">
        <v>1140</v>
      </c>
      <c r="B27" s="57" t="s">
        <v>9</v>
      </c>
      <c r="C27" s="153">
        <f ca="1">IF(RIGHT($A27,3)="000",SUMIF(BC[],MID($A27,1,1)&amp;"*",bc_2015),IF(RIGHT($A27,2)="00",SUMIF(BC[],MID($A27,1,2)&amp;"*",bc_2015),IF(RIGHT($A27,1)="0",SUMIF(BC[],MID($A27,1,3)&amp;"*",bc_2015),SUMIF(BC[],$A27,bc_2015))))</f>
        <v>0</v>
      </c>
      <c r="D27" s="153">
        <f ca="1">IF(RIGHT($A27,3)="000",SUMIF(BC[],MID($A27,1,1)&amp;"*",bc_2016c),IF(RIGHT($A27,2)="00",SUMIF(BC[],MID($A27,1,2)&amp;"*",bc_2016c),IF(RIGHT($A27,1)="0",SUMIF(BC[],MID($A27,1,3)&amp;"*",bc_2016c),SUMIF(BC[],$A27,bc_2016c))))</f>
        <v>0</v>
      </c>
      <c r="E27" s="153">
        <f ca="1">-IF(RIGHT($A27,3)="000",SUMIF(BC[],MID($A27,1,1)&amp;"*",bc_2016a),IF(RIGHT($A27,2)="00",SUMIF(BC[],MID($A27,1,2)&amp;"*",bc_2016a),IF(RIGHT($A27,1)="0",SUMIF(BC[],MID($A27,1,3)&amp;"*",bc_2016a),SUMIF(BC[],$A27,bc_2016a))))</f>
        <v>0</v>
      </c>
      <c r="F27" s="153">
        <f ca="1">IF(RIGHT($A27,3)="000",SUMIF(BC[],MID($A27,1,1)&amp;"*",bc_2016),IF(RIGHT($A27,2)="00",SUMIF(BC[],MID($A27,1,2)&amp;"*",bc_2016),IF(RIGHT($A27,1)="0",SUMIF(BC[],MID($A27,1,3)&amp;"*",bc_2016),SUMIF(BC[],$A27,bc_2016))))</f>
        <v>0</v>
      </c>
      <c r="G27" s="153">
        <f t="shared" ca="1" si="0"/>
        <v>0</v>
      </c>
    </row>
    <row r="28" spans="1:7" x14ac:dyDescent="0.2">
      <c r="A28" s="83">
        <v>1141</v>
      </c>
      <c r="B28" s="60" t="s">
        <v>263</v>
      </c>
      <c r="C28" s="155">
        <f ca="1">IF(RIGHT($A28,3)="000",SUMIF(BC[],MID($A28,1,1)&amp;"*",bc_2015),IF(RIGHT($A28,2)="00",SUMIF(BC[],MID($A28,1,2)&amp;"*",bc_2015),IF(RIGHT($A28,1)="0",SUMIF(BC[],MID($A28,1,3)&amp;"*",bc_2015),SUMIF(BC[],$A28,bc_2015))))</f>
        <v>0</v>
      </c>
      <c r="D28" s="155">
        <f ca="1">IF(RIGHT($A28,3)="000",SUMIF(BC[],MID($A28,1,1)&amp;"*",bc_2016c),IF(RIGHT($A28,2)="00",SUMIF(BC[],MID($A28,1,2)&amp;"*",bc_2016c),IF(RIGHT($A28,1)="0",SUMIF(BC[],MID($A28,1,3)&amp;"*",bc_2016c),SUMIF(BC[],$A28,bc_2016c))))</f>
        <v>0</v>
      </c>
      <c r="E28" s="155">
        <f ca="1">-IF(RIGHT($A28,3)="000",SUMIF(BC[],MID($A28,1,1)&amp;"*",bc_2016a),IF(RIGHT($A28,2)="00",SUMIF(BC[],MID($A28,1,2)&amp;"*",bc_2016a),IF(RIGHT($A28,1)="0",SUMIF(BC[],MID($A28,1,3)&amp;"*",bc_2016a),SUMIF(BC[],$A28,bc_2016a))))</f>
        <v>0</v>
      </c>
      <c r="F28" s="155">
        <f ca="1">IF(RIGHT($A28,3)="000",SUMIF(BC[],MID($A28,1,1)&amp;"*",bc_2016),IF(RIGHT($A28,2)="00",SUMIF(BC[],MID($A28,1,2)&amp;"*",bc_2016),IF(RIGHT($A28,1)="0",SUMIF(BC[],MID($A28,1,3)&amp;"*",bc_2016),SUMIF(BC[],$A28,bc_2016))))</f>
        <v>0</v>
      </c>
      <c r="G28" s="153">
        <f t="shared" ca="1" si="0"/>
        <v>0</v>
      </c>
    </row>
    <row r="29" spans="1:7" x14ac:dyDescent="0.2">
      <c r="A29" s="83">
        <v>1142</v>
      </c>
      <c r="B29" s="60" t="s">
        <v>264</v>
      </c>
      <c r="C29" s="155">
        <f ca="1">IF(RIGHT($A29,3)="000",SUMIF(BC[],MID($A29,1,1)&amp;"*",bc_2015),IF(RIGHT($A29,2)="00",SUMIF(BC[],MID($A29,1,2)&amp;"*",bc_2015),IF(RIGHT($A29,1)="0",SUMIF(BC[],MID($A29,1,3)&amp;"*",bc_2015),SUMIF(BC[],$A29,bc_2015))))</f>
        <v>0</v>
      </c>
      <c r="D29" s="155">
        <f ca="1">IF(RIGHT($A29,3)="000",SUMIF(BC[],MID($A29,1,1)&amp;"*",bc_2016c),IF(RIGHT($A29,2)="00",SUMIF(BC[],MID($A29,1,2)&amp;"*",bc_2016c),IF(RIGHT($A29,1)="0",SUMIF(BC[],MID($A29,1,3)&amp;"*",bc_2016c),SUMIF(BC[],$A29,bc_2016c))))</f>
        <v>0</v>
      </c>
      <c r="E29" s="155">
        <f ca="1">-IF(RIGHT($A29,3)="000",SUMIF(BC[],MID($A29,1,1)&amp;"*",bc_2016a),IF(RIGHT($A29,2)="00",SUMIF(BC[],MID($A29,1,2)&amp;"*",bc_2016a),IF(RIGHT($A29,1)="0",SUMIF(BC[],MID($A29,1,3)&amp;"*",bc_2016a),SUMIF(BC[],$A29,bc_2016a))))</f>
        <v>0</v>
      </c>
      <c r="F29" s="155">
        <f ca="1">IF(RIGHT($A29,3)="000",SUMIF(BC[],MID($A29,1,1)&amp;"*",bc_2016),IF(RIGHT($A29,2)="00",SUMIF(BC[],MID($A29,1,2)&amp;"*",bc_2016),IF(RIGHT($A29,1)="0",SUMIF(BC[],MID($A29,1,3)&amp;"*",bc_2016),SUMIF(BC[],$A29,bc_2016))))</f>
        <v>0</v>
      </c>
      <c r="G29" s="153">
        <f t="shared" ca="1" si="0"/>
        <v>0</v>
      </c>
    </row>
    <row r="30" spans="1:7" x14ac:dyDescent="0.2">
      <c r="A30" s="83">
        <v>1143</v>
      </c>
      <c r="B30" s="60" t="s">
        <v>265</v>
      </c>
      <c r="C30" s="155">
        <f ca="1">IF(RIGHT($A30,3)="000",SUMIF(BC[],MID($A30,1,1)&amp;"*",bc_2015),IF(RIGHT($A30,2)="00",SUMIF(BC[],MID($A30,1,2)&amp;"*",bc_2015),IF(RIGHT($A30,1)="0",SUMIF(BC[],MID($A30,1,3)&amp;"*",bc_2015),SUMIF(BC[],$A30,bc_2015))))</f>
        <v>0</v>
      </c>
      <c r="D30" s="155">
        <f ca="1">IF(RIGHT($A30,3)="000",SUMIF(BC[],MID($A30,1,1)&amp;"*",bc_2016c),IF(RIGHT($A30,2)="00",SUMIF(BC[],MID($A30,1,2)&amp;"*",bc_2016c),IF(RIGHT($A30,1)="0",SUMIF(BC[],MID($A30,1,3)&amp;"*",bc_2016c),SUMIF(BC[],$A30,bc_2016c))))</f>
        <v>0</v>
      </c>
      <c r="E30" s="155">
        <f ca="1">-IF(RIGHT($A30,3)="000",SUMIF(BC[],MID($A30,1,1)&amp;"*",bc_2016a),IF(RIGHT($A30,2)="00",SUMIF(BC[],MID($A30,1,2)&amp;"*",bc_2016a),IF(RIGHT($A30,1)="0",SUMIF(BC[],MID($A30,1,3)&amp;"*",bc_2016a),SUMIF(BC[],$A30,bc_2016a))))</f>
        <v>0</v>
      </c>
      <c r="F30" s="155">
        <f ca="1">IF(RIGHT($A30,3)="000",SUMIF(BC[],MID($A30,1,1)&amp;"*",bc_2016),IF(RIGHT($A30,2)="00",SUMIF(BC[],MID($A30,1,2)&amp;"*",bc_2016),IF(RIGHT($A30,1)="0",SUMIF(BC[],MID($A30,1,3)&amp;"*",bc_2016),SUMIF(BC[],$A30,bc_2016))))</f>
        <v>0</v>
      </c>
      <c r="G30" s="153">
        <f t="shared" ca="1" si="0"/>
        <v>0</v>
      </c>
    </row>
    <row r="31" spans="1:7" x14ac:dyDescent="0.2">
      <c r="A31" s="83">
        <v>1144</v>
      </c>
      <c r="B31" s="60" t="s">
        <v>266</v>
      </c>
      <c r="C31" s="155">
        <f ca="1">IF(RIGHT($A31,3)="000",SUMIF(BC[],MID($A31,1,1)&amp;"*",bc_2015),IF(RIGHT($A31,2)="00",SUMIF(BC[],MID($A31,1,2)&amp;"*",bc_2015),IF(RIGHT($A31,1)="0",SUMIF(BC[],MID($A31,1,3)&amp;"*",bc_2015),SUMIF(BC[],$A31,bc_2015))))</f>
        <v>0</v>
      </c>
      <c r="D31" s="155">
        <f ca="1">IF(RIGHT($A31,3)="000",SUMIF(BC[],MID($A31,1,1)&amp;"*",bc_2016c),IF(RIGHT($A31,2)="00",SUMIF(BC[],MID($A31,1,2)&amp;"*",bc_2016c),IF(RIGHT($A31,1)="0",SUMIF(BC[],MID($A31,1,3)&amp;"*",bc_2016c),SUMIF(BC[],$A31,bc_2016c))))</f>
        <v>0</v>
      </c>
      <c r="E31" s="155">
        <f ca="1">-IF(RIGHT($A31,3)="000",SUMIF(BC[],MID($A31,1,1)&amp;"*",bc_2016a),IF(RIGHT($A31,2)="00",SUMIF(BC[],MID($A31,1,2)&amp;"*",bc_2016a),IF(RIGHT($A31,1)="0",SUMIF(BC[],MID($A31,1,3)&amp;"*",bc_2016a),SUMIF(BC[],$A31,bc_2016a))))</f>
        <v>0</v>
      </c>
      <c r="F31" s="155">
        <f ca="1">IF(RIGHT($A31,3)="000",SUMIF(BC[],MID($A31,1,1)&amp;"*",bc_2016),IF(RIGHT($A31,2)="00",SUMIF(BC[],MID($A31,1,2)&amp;"*",bc_2016),IF(RIGHT($A31,1)="0",SUMIF(BC[],MID($A31,1,3)&amp;"*",bc_2016),SUMIF(BC[],$A31,bc_2016))))</f>
        <v>0</v>
      </c>
      <c r="G31" s="153">
        <f t="shared" ca="1" si="0"/>
        <v>0</v>
      </c>
    </row>
    <row r="32" spans="1:7" x14ac:dyDescent="0.2">
      <c r="A32" s="83">
        <v>1145</v>
      </c>
      <c r="B32" s="60" t="s">
        <v>267</v>
      </c>
      <c r="C32" s="155">
        <f ca="1">IF(RIGHT($A32,3)="000",SUMIF(BC[],MID($A32,1,1)&amp;"*",bc_2015),IF(RIGHT($A32,2)="00",SUMIF(BC[],MID($A32,1,2)&amp;"*",bc_2015),IF(RIGHT($A32,1)="0",SUMIF(BC[],MID($A32,1,3)&amp;"*",bc_2015),SUMIF(BC[],$A32,bc_2015))))</f>
        <v>0</v>
      </c>
      <c r="D32" s="155">
        <f ca="1">IF(RIGHT($A32,3)="000",SUMIF(BC[],MID($A32,1,1)&amp;"*",bc_2016c),IF(RIGHT($A32,2)="00",SUMIF(BC[],MID($A32,1,2)&amp;"*",bc_2016c),IF(RIGHT($A32,1)="0",SUMIF(BC[],MID($A32,1,3)&amp;"*",bc_2016c),SUMIF(BC[],$A32,bc_2016c))))</f>
        <v>0</v>
      </c>
      <c r="E32" s="155">
        <f ca="1">-IF(RIGHT($A32,3)="000",SUMIF(BC[],MID($A32,1,1)&amp;"*",bc_2016a),IF(RIGHT($A32,2)="00",SUMIF(BC[],MID($A32,1,2)&amp;"*",bc_2016a),IF(RIGHT($A32,1)="0",SUMIF(BC[],MID($A32,1,3)&amp;"*",bc_2016a),SUMIF(BC[],$A32,bc_2016a))))</f>
        <v>0</v>
      </c>
      <c r="F32" s="155">
        <f ca="1">IF(RIGHT($A32,3)="000",SUMIF(BC[],MID($A32,1,1)&amp;"*",bc_2016),IF(RIGHT($A32,2)="00",SUMIF(BC[],MID($A32,1,2)&amp;"*",bc_2016),IF(RIGHT($A32,1)="0",SUMIF(BC[],MID($A32,1,3)&amp;"*",bc_2016),SUMIF(BC[],$A32,bc_2016))))</f>
        <v>0</v>
      </c>
      <c r="G32" s="153">
        <f t="shared" ca="1" si="0"/>
        <v>0</v>
      </c>
    </row>
    <row r="33" spans="1:7" x14ac:dyDescent="0.2">
      <c r="A33" s="81">
        <v>1150</v>
      </c>
      <c r="B33" s="57" t="s">
        <v>11</v>
      </c>
      <c r="C33" s="153">
        <f ca="1">IF(RIGHT($A33,3)="000",SUMIF(BC[],MID($A33,1,1)&amp;"*",bc_2015),IF(RIGHT($A33,2)="00",SUMIF(BC[],MID($A33,1,2)&amp;"*",bc_2015),IF(RIGHT($A33,1)="0",SUMIF(BC[],MID($A33,1,3)&amp;"*",bc_2015),SUMIF(BC[],$A33,bc_2015))))</f>
        <v>8979795.4299999997</v>
      </c>
      <c r="D33" s="153">
        <f ca="1">IF(RIGHT($A33,3)="000",SUMIF(BC[],MID($A33,1,1)&amp;"*",bc_2016c),IF(RIGHT($A33,2)="00",SUMIF(BC[],MID($A33,1,2)&amp;"*",bc_2016c),IF(RIGHT($A33,1)="0",SUMIF(BC[],MID($A33,1,3)&amp;"*",bc_2016c),SUMIF(BC[],$A33,bc_2016c))))</f>
        <v>18986619.09</v>
      </c>
      <c r="E33" s="153">
        <f ca="1">-IF(RIGHT($A33,3)="000",SUMIF(BC[],MID($A33,1,1)&amp;"*",bc_2016a),IF(RIGHT($A33,2)="00",SUMIF(BC[],MID($A33,1,2)&amp;"*",bc_2016a),IF(RIGHT($A33,1)="0",SUMIF(BC[],MID($A33,1,3)&amp;"*",bc_2016a),SUMIF(BC[],$A33,bc_2016a))))</f>
        <v>17191275.000000004</v>
      </c>
      <c r="F33" s="153">
        <f ca="1">IF(RIGHT($A33,3)="000",SUMIF(BC[],MID($A33,1,1)&amp;"*",bc_2016),IF(RIGHT($A33,2)="00",SUMIF(BC[],MID($A33,1,2)&amp;"*",bc_2016),IF(RIGHT($A33,1)="0",SUMIF(BC[],MID($A33,1,3)&amp;"*",bc_2016),SUMIF(BC[],$A33,bc_2016))))</f>
        <v>10775139.52</v>
      </c>
      <c r="G33" s="153">
        <f t="shared" ca="1" si="0"/>
        <v>1795344.0899999999</v>
      </c>
    </row>
    <row r="34" spans="1:7" x14ac:dyDescent="0.2">
      <c r="A34" s="83">
        <v>1151</v>
      </c>
      <c r="B34" s="60" t="s">
        <v>268</v>
      </c>
      <c r="C34" s="155">
        <f ca="1">IF(RIGHT($A34,3)="000",SUMIF(BC[],MID($A34,1,1)&amp;"*",bc_2015),IF(RIGHT($A34,2)="00",SUMIF(BC[],MID($A34,1,2)&amp;"*",bc_2015),IF(RIGHT($A34,1)="0",SUMIF(BC[],MID($A34,1,3)&amp;"*",bc_2015),SUMIF(BC[],$A34,bc_2015))))</f>
        <v>8979795.4299999997</v>
      </c>
      <c r="D34" s="155">
        <f ca="1">IF(RIGHT($A34,3)="000",SUMIF(BC[],MID($A34,1,1)&amp;"*",bc_2016c),IF(RIGHT($A34,2)="00",SUMIF(BC[],MID($A34,1,2)&amp;"*",bc_2016c),IF(RIGHT($A34,1)="0",SUMIF(BC[],MID($A34,1,3)&amp;"*",bc_2016c),SUMIF(BC[],$A34,bc_2016c))))</f>
        <v>18986619.09</v>
      </c>
      <c r="E34" s="155">
        <f ca="1">-IF(RIGHT($A34,3)="000",SUMIF(BC[],MID($A34,1,1)&amp;"*",bc_2016a),IF(RIGHT($A34,2)="00",SUMIF(BC[],MID($A34,1,2)&amp;"*",bc_2016a),IF(RIGHT($A34,1)="0",SUMIF(BC[],MID($A34,1,3)&amp;"*",bc_2016a),SUMIF(BC[],$A34,bc_2016a))))</f>
        <v>17191275.000000004</v>
      </c>
      <c r="F34" s="155">
        <f ca="1">IF(RIGHT($A34,3)="000",SUMIF(BC[],MID($A34,1,1)&amp;"*",bc_2016),IF(RIGHT($A34,2)="00",SUMIF(BC[],MID($A34,1,2)&amp;"*",bc_2016),IF(RIGHT($A34,1)="0",SUMIF(BC[],MID($A34,1,3)&amp;"*",bc_2016),SUMIF(BC[],$A34,bc_2016))))</f>
        <v>10775139.52</v>
      </c>
      <c r="G34" s="153">
        <f t="shared" ca="1" si="0"/>
        <v>1795344.0899999999</v>
      </c>
    </row>
    <row r="35" spans="1:7" x14ac:dyDescent="0.2">
      <c r="A35" s="81">
        <v>1160</v>
      </c>
      <c r="B35" s="57" t="s">
        <v>12</v>
      </c>
      <c r="C35" s="153">
        <f ca="1">IF(RIGHT($A35,3)="000",SUMIF(BC[],MID($A35,1,1)&amp;"*",bc_2015),IF(RIGHT($A35,2)="00",SUMIF(BC[],MID($A35,1,2)&amp;"*",bc_2015),IF(RIGHT($A35,1)="0",SUMIF(BC[],MID($A35,1,3)&amp;"*",bc_2015),SUMIF(BC[],$A35,bc_2015))))</f>
        <v>0</v>
      </c>
      <c r="D35" s="153">
        <f ca="1">IF(RIGHT($A35,3)="000",SUMIF(BC[],MID($A35,1,1)&amp;"*",bc_2016c),IF(RIGHT($A35,2)="00",SUMIF(BC[],MID($A35,1,2)&amp;"*",bc_2016c),IF(RIGHT($A35,1)="0",SUMIF(BC[],MID($A35,1,3)&amp;"*",bc_2016c),SUMIF(BC[],$A35,bc_2016c))))</f>
        <v>0</v>
      </c>
      <c r="E35" s="153">
        <f ca="1">-IF(RIGHT($A35,3)="000",SUMIF(BC[],MID($A35,1,1)&amp;"*",bc_2016a),IF(RIGHT($A35,2)="00",SUMIF(BC[],MID($A35,1,2)&amp;"*",bc_2016a),IF(RIGHT($A35,1)="0",SUMIF(BC[],MID($A35,1,3)&amp;"*",bc_2016a),SUMIF(BC[],$A35,bc_2016a))))</f>
        <v>0</v>
      </c>
      <c r="F35" s="153">
        <f ca="1">IF(RIGHT($A35,3)="000",SUMIF(BC[],MID($A35,1,1)&amp;"*",bc_2016),IF(RIGHT($A35,2)="00",SUMIF(BC[],MID($A35,1,2)&amp;"*",bc_2016),IF(RIGHT($A35,1)="0",SUMIF(BC[],MID($A35,1,3)&amp;"*",bc_2016),SUMIF(BC[],$A35,bc_2016))))</f>
        <v>0</v>
      </c>
      <c r="G35" s="153">
        <f t="shared" ca="1" si="0"/>
        <v>0</v>
      </c>
    </row>
    <row r="36" spans="1:7" x14ac:dyDescent="0.2">
      <c r="A36" s="83">
        <v>1161</v>
      </c>
      <c r="B36" s="60" t="s">
        <v>269</v>
      </c>
      <c r="C36" s="155">
        <f ca="1">IF(RIGHT($A36,3)="000",SUMIF(BC[],MID($A36,1,1)&amp;"*",bc_2015),IF(RIGHT($A36,2)="00",SUMIF(BC[],MID($A36,1,2)&amp;"*",bc_2015),IF(RIGHT($A36,1)="0",SUMIF(BC[],MID($A36,1,3)&amp;"*",bc_2015),SUMIF(BC[],$A36,bc_2015))))</f>
        <v>0</v>
      </c>
      <c r="D36" s="155">
        <f ca="1">IF(RIGHT($A36,3)="000",SUMIF(BC[],MID($A36,1,1)&amp;"*",bc_2016c),IF(RIGHT($A36,2)="00",SUMIF(BC[],MID($A36,1,2)&amp;"*",bc_2016c),IF(RIGHT($A36,1)="0",SUMIF(BC[],MID($A36,1,3)&amp;"*",bc_2016c),SUMIF(BC[],$A36,bc_2016c))))</f>
        <v>0</v>
      </c>
      <c r="E36" s="155">
        <f ca="1">-IF(RIGHT($A36,3)="000",SUMIF(BC[],MID($A36,1,1)&amp;"*",bc_2016a),IF(RIGHT($A36,2)="00",SUMIF(BC[],MID($A36,1,2)&amp;"*",bc_2016a),IF(RIGHT($A36,1)="0",SUMIF(BC[],MID($A36,1,3)&amp;"*",bc_2016a),SUMIF(BC[],$A36,bc_2016a))))</f>
        <v>0</v>
      </c>
      <c r="F36" s="155">
        <f ca="1">IF(RIGHT($A36,3)="000",SUMIF(BC[],MID($A36,1,1)&amp;"*",bc_2016),IF(RIGHT($A36,2)="00",SUMIF(BC[],MID($A36,1,2)&amp;"*",bc_2016),IF(RIGHT($A36,1)="0",SUMIF(BC[],MID($A36,1,3)&amp;"*",bc_2016),SUMIF(BC[],$A36,bc_2016))))</f>
        <v>0</v>
      </c>
      <c r="G36" s="153">
        <f t="shared" ca="1" si="0"/>
        <v>0</v>
      </c>
    </row>
    <row r="37" spans="1:7" x14ac:dyDescent="0.2">
      <c r="A37" s="83">
        <v>1162</v>
      </c>
      <c r="B37" s="60" t="s">
        <v>270</v>
      </c>
      <c r="C37" s="155">
        <f ca="1">IF(RIGHT($A37,3)="000",SUMIF(BC[],MID($A37,1,1)&amp;"*",bc_2015),IF(RIGHT($A37,2)="00",SUMIF(BC[],MID($A37,1,2)&amp;"*",bc_2015),IF(RIGHT($A37,1)="0",SUMIF(BC[],MID($A37,1,3)&amp;"*",bc_2015),SUMIF(BC[],$A37,bc_2015))))</f>
        <v>0</v>
      </c>
      <c r="D37" s="155">
        <f ca="1">IF(RIGHT($A37,3)="000",SUMIF(BC[],MID($A37,1,1)&amp;"*",bc_2016c),IF(RIGHT($A37,2)="00",SUMIF(BC[],MID($A37,1,2)&amp;"*",bc_2016c),IF(RIGHT($A37,1)="0",SUMIF(BC[],MID($A37,1,3)&amp;"*",bc_2016c),SUMIF(BC[],$A37,bc_2016c))))</f>
        <v>0</v>
      </c>
      <c r="E37" s="155">
        <f ca="1">-IF(RIGHT($A37,3)="000",SUMIF(BC[],MID($A37,1,1)&amp;"*",bc_2016a),IF(RIGHT($A37,2)="00",SUMIF(BC[],MID($A37,1,2)&amp;"*",bc_2016a),IF(RIGHT($A37,1)="0",SUMIF(BC[],MID($A37,1,3)&amp;"*",bc_2016a),SUMIF(BC[],$A37,bc_2016a))))</f>
        <v>0</v>
      </c>
      <c r="F37" s="155">
        <f ca="1">IF(RIGHT($A37,3)="000",SUMIF(BC[],MID($A37,1,1)&amp;"*",bc_2016),IF(RIGHT($A37,2)="00",SUMIF(BC[],MID($A37,1,2)&amp;"*",bc_2016),IF(RIGHT($A37,1)="0",SUMIF(BC[],MID($A37,1,3)&amp;"*",bc_2016),SUMIF(BC[],$A37,bc_2016))))</f>
        <v>0</v>
      </c>
      <c r="G37" s="153">
        <f t="shared" ca="1" si="0"/>
        <v>0</v>
      </c>
    </row>
    <row r="38" spans="1:7" x14ac:dyDescent="0.2">
      <c r="A38" s="81">
        <v>1190</v>
      </c>
      <c r="B38" s="57" t="s">
        <v>13</v>
      </c>
      <c r="C38" s="153">
        <f ca="1">IF(RIGHT($A38,3)="000",SUMIF(BC[],MID($A38,1,1)&amp;"*",bc_2015),IF(RIGHT($A38,2)="00",SUMIF(BC[],MID($A38,1,2)&amp;"*",bc_2015),IF(RIGHT($A38,1)="0",SUMIF(BC[],MID($A38,1,3)&amp;"*",bc_2015),SUMIF(BC[],$A38,bc_2015))))</f>
        <v>0</v>
      </c>
      <c r="D38" s="153">
        <f ca="1">IF(RIGHT($A38,3)="000",SUMIF(BC[],MID($A38,1,1)&amp;"*",bc_2016c),IF(RIGHT($A38,2)="00",SUMIF(BC[],MID($A38,1,2)&amp;"*",bc_2016c),IF(RIGHT($A38,1)="0",SUMIF(BC[],MID($A38,1,3)&amp;"*",bc_2016c),SUMIF(BC[],$A38,bc_2016c))))</f>
        <v>0</v>
      </c>
      <c r="E38" s="153">
        <f ca="1">-IF(RIGHT($A38,3)="000",SUMIF(BC[],MID($A38,1,1)&amp;"*",bc_2016a),IF(RIGHT($A38,2)="00",SUMIF(BC[],MID($A38,1,2)&amp;"*",bc_2016a),IF(RIGHT($A38,1)="0",SUMIF(BC[],MID($A38,1,3)&amp;"*",bc_2016a),SUMIF(BC[],$A38,bc_2016a))))</f>
        <v>0</v>
      </c>
      <c r="F38" s="153">
        <f ca="1">IF(RIGHT($A38,3)="000",SUMIF(BC[],MID($A38,1,1)&amp;"*",bc_2016),IF(RIGHT($A38,2)="00",SUMIF(BC[],MID($A38,1,2)&amp;"*",bc_2016),IF(RIGHT($A38,1)="0",SUMIF(BC[],MID($A38,1,3)&amp;"*",bc_2016),SUMIF(BC[],$A38,bc_2016))))</f>
        <v>0</v>
      </c>
      <c r="G38" s="153">
        <f t="shared" ca="1" si="0"/>
        <v>0</v>
      </c>
    </row>
    <row r="39" spans="1:7" x14ac:dyDescent="0.2">
      <c r="A39" s="83">
        <v>1191</v>
      </c>
      <c r="B39" s="60" t="s">
        <v>271</v>
      </c>
      <c r="C39" s="155">
        <f ca="1">IF(RIGHT($A39,3)="000",SUMIF(BC[],MID($A39,1,1)&amp;"*",bc_2015),IF(RIGHT($A39,2)="00",SUMIF(BC[],MID($A39,1,2)&amp;"*",bc_2015),IF(RIGHT($A39,1)="0",SUMIF(BC[],MID($A39,1,3)&amp;"*",bc_2015),SUMIF(BC[],$A39,bc_2015))))</f>
        <v>0</v>
      </c>
      <c r="D39" s="155">
        <f ca="1">IF(RIGHT($A39,3)="000",SUMIF(BC[],MID($A39,1,1)&amp;"*",bc_2016c),IF(RIGHT($A39,2)="00",SUMIF(BC[],MID($A39,1,2)&amp;"*",bc_2016c),IF(RIGHT($A39,1)="0",SUMIF(BC[],MID($A39,1,3)&amp;"*",bc_2016c),SUMIF(BC[],$A39,bc_2016c))))</f>
        <v>0</v>
      </c>
      <c r="E39" s="155">
        <f ca="1">-IF(RIGHT($A39,3)="000",SUMIF(BC[],MID($A39,1,1)&amp;"*",bc_2016a),IF(RIGHT($A39,2)="00",SUMIF(BC[],MID($A39,1,2)&amp;"*",bc_2016a),IF(RIGHT($A39,1)="0",SUMIF(BC[],MID($A39,1,3)&amp;"*",bc_2016a),SUMIF(BC[],$A39,bc_2016a))))</f>
        <v>0</v>
      </c>
      <c r="F39" s="155">
        <f ca="1">IF(RIGHT($A39,3)="000",SUMIF(BC[],MID($A39,1,1)&amp;"*",bc_2016),IF(RIGHT($A39,2)="00",SUMIF(BC[],MID($A39,1,2)&amp;"*",bc_2016),IF(RIGHT($A39,1)="0",SUMIF(BC[],MID($A39,1,3)&amp;"*",bc_2016),SUMIF(BC[],$A39,bc_2016))))</f>
        <v>0</v>
      </c>
      <c r="G39" s="153">
        <f t="shared" ca="1" si="0"/>
        <v>0</v>
      </c>
    </row>
    <row r="40" spans="1:7" x14ac:dyDescent="0.2">
      <c r="A40" s="83">
        <v>1192</v>
      </c>
      <c r="B40" s="60" t="s">
        <v>272</v>
      </c>
      <c r="C40" s="155">
        <f ca="1">IF(RIGHT($A40,3)="000",SUMIF(BC[],MID($A40,1,1)&amp;"*",bc_2015),IF(RIGHT($A40,2)="00",SUMIF(BC[],MID($A40,1,2)&amp;"*",bc_2015),IF(RIGHT($A40,1)="0",SUMIF(BC[],MID($A40,1,3)&amp;"*",bc_2015),SUMIF(BC[],$A40,bc_2015))))</f>
        <v>0</v>
      </c>
      <c r="D40" s="155">
        <f ca="1">IF(RIGHT($A40,3)="000",SUMIF(BC[],MID($A40,1,1)&amp;"*",bc_2016c),IF(RIGHT($A40,2)="00",SUMIF(BC[],MID($A40,1,2)&amp;"*",bc_2016c),IF(RIGHT($A40,1)="0",SUMIF(BC[],MID($A40,1,3)&amp;"*",bc_2016c),SUMIF(BC[],$A40,bc_2016c))))</f>
        <v>0</v>
      </c>
      <c r="E40" s="155">
        <f ca="1">-IF(RIGHT($A40,3)="000",SUMIF(BC[],MID($A40,1,1)&amp;"*",bc_2016a),IF(RIGHT($A40,2)="00",SUMIF(BC[],MID($A40,1,2)&amp;"*",bc_2016a),IF(RIGHT($A40,1)="0",SUMIF(BC[],MID($A40,1,3)&amp;"*",bc_2016a),SUMIF(BC[],$A40,bc_2016a))))</f>
        <v>0</v>
      </c>
      <c r="F40" s="155">
        <f ca="1">IF(RIGHT($A40,3)="000",SUMIF(BC[],MID($A40,1,1)&amp;"*",bc_2016),IF(RIGHT($A40,2)="00",SUMIF(BC[],MID($A40,1,2)&amp;"*",bc_2016),IF(RIGHT($A40,1)="0",SUMIF(BC[],MID($A40,1,3)&amp;"*",bc_2016),SUMIF(BC[],$A40,bc_2016))))</f>
        <v>0</v>
      </c>
      <c r="G40" s="153">
        <f t="shared" ca="1" si="0"/>
        <v>0</v>
      </c>
    </row>
    <row r="41" spans="1:7" x14ac:dyDescent="0.2">
      <c r="A41" s="83">
        <v>1193</v>
      </c>
      <c r="B41" s="60" t="s">
        <v>273</v>
      </c>
      <c r="C41" s="155">
        <f ca="1">IF(RIGHT($A41,3)="000",SUMIF(BC[],MID($A41,1,1)&amp;"*",bc_2015),IF(RIGHT($A41,2)="00",SUMIF(BC[],MID($A41,1,2)&amp;"*",bc_2015),IF(RIGHT($A41,1)="0",SUMIF(BC[],MID($A41,1,3)&amp;"*",bc_2015),SUMIF(BC[],$A41,bc_2015))))</f>
        <v>0</v>
      </c>
      <c r="D41" s="155">
        <f ca="1">IF(RIGHT($A41,3)="000",SUMIF(BC[],MID($A41,1,1)&amp;"*",bc_2016c),IF(RIGHT($A41,2)="00",SUMIF(BC[],MID($A41,1,2)&amp;"*",bc_2016c),IF(RIGHT($A41,1)="0",SUMIF(BC[],MID($A41,1,3)&amp;"*",bc_2016c),SUMIF(BC[],$A41,bc_2016c))))</f>
        <v>0</v>
      </c>
      <c r="E41" s="155">
        <f ca="1">-IF(RIGHT($A41,3)="000",SUMIF(BC[],MID($A41,1,1)&amp;"*",bc_2016a),IF(RIGHT($A41,2)="00",SUMIF(BC[],MID($A41,1,2)&amp;"*",bc_2016a),IF(RIGHT($A41,1)="0",SUMIF(BC[],MID($A41,1,3)&amp;"*",bc_2016a),SUMIF(BC[],$A41,bc_2016a))))</f>
        <v>0</v>
      </c>
      <c r="F41" s="155">
        <f ca="1">IF(RIGHT($A41,3)="000",SUMIF(BC[],MID($A41,1,1)&amp;"*",bc_2016),IF(RIGHT($A41,2)="00",SUMIF(BC[],MID($A41,1,2)&amp;"*",bc_2016),IF(RIGHT($A41,1)="0",SUMIF(BC[],MID($A41,1,3)&amp;"*",bc_2016),SUMIF(BC[],$A41,bc_2016))))</f>
        <v>0</v>
      </c>
      <c r="G41" s="153">
        <f t="shared" ref="G41:G42" ca="1" si="1">+F41-C41</f>
        <v>0</v>
      </c>
    </row>
    <row r="42" spans="1:7" x14ac:dyDescent="0.2">
      <c r="A42" s="59">
        <v>1194</v>
      </c>
      <c r="B42" s="60" t="s">
        <v>595</v>
      </c>
      <c r="C42" s="155">
        <f ca="1">IF(RIGHT($A42,3)="000",SUMIF(BC[],MID($A42,1,1)&amp;"*",bc_2015),IF(RIGHT($A42,2)="00",SUMIF(BC[],MID($A42,1,2)&amp;"*",bc_2015),IF(RIGHT($A42,1)="0",SUMIF(BC[],MID($A42,1,3)&amp;"*",bc_2015),SUMIF(BC[],$A42,bc_2015))))</f>
        <v>0</v>
      </c>
      <c r="D42" s="155">
        <f ca="1">IF(RIGHT($A42,3)="000",SUMIF(BC[],MID($A42,1,1)&amp;"*",bc_2016c),IF(RIGHT($A42,2)="00",SUMIF(BC[],MID($A42,1,2)&amp;"*",bc_2016c),IF(RIGHT($A42,1)="0",SUMIF(BC[],MID($A42,1,3)&amp;"*",bc_2016c),SUMIF(BC[],$A42,bc_2016c))))</f>
        <v>0</v>
      </c>
      <c r="E42" s="155">
        <f ca="1">-IF(RIGHT($A42,3)="000",SUMIF(BC[],MID($A42,1,1)&amp;"*",bc_2016a),IF(RIGHT($A42,2)="00",SUMIF(BC[],MID($A42,1,2)&amp;"*",bc_2016a),IF(RIGHT($A42,1)="0",SUMIF(BC[],MID($A42,1,3)&amp;"*",bc_2016a),SUMIF(BC[],$A42,bc_2016a))))</f>
        <v>0</v>
      </c>
      <c r="F42" s="155">
        <f ca="1">IF(RIGHT($A42,3)="000",SUMIF(BC[],MID($A42,1,1)&amp;"*",bc_2016),IF(RIGHT($A42,2)="00",SUMIF(BC[],MID($A42,1,2)&amp;"*",bc_2016),IF(RIGHT($A42,1)="0",SUMIF(BC[],MID($A42,1,3)&amp;"*",bc_2016),SUMIF(BC[],$A42,bc_2016))))</f>
        <v>0</v>
      </c>
      <c r="G42" s="153">
        <f t="shared" ca="1" si="1"/>
        <v>0</v>
      </c>
    </row>
    <row r="43" spans="1:7" x14ac:dyDescent="0.2">
      <c r="A43" s="81">
        <v>1200</v>
      </c>
      <c r="B43" s="57" t="s">
        <v>15</v>
      </c>
      <c r="C43" s="153">
        <f ca="1">IF(RIGHT($A43,3)="000",SUMIF(BC[],MID($A43,1,1)&amp;"*",bc_2015),IF(RIGHT($A43,2)="00",SUMIF(BC[],MID($A43,1,2)&amp;"*",bc_2015),IF(RIGHT($A43,1)="0",SUMIF(BC[],MID($A43,1,3)&amp;"*",bc_2015),SUMIF(BC[],$A43,bc_2015))))</f>
        <v>1509097828.3300004</v>
      </c>
      <c r="D43" s="153">
        <f ca="1">IF(RIGHT($A43,3)="000",SUMIF(BC[],MID($A43,1,1)&amp;"*",bc_2016c),IF(RIGHT($A43,2)="00",SUMIF(BC[],MID($A43,1,2)&amp;"*",bc_2016c),IF(RIGHT($A43,1)="0",SUMIF(BC[],MID($A43,1,3)&amp;"*",bc_2016c),SUMIF(BC[],$A43,bc_2016c))))</f>
        <v>263587581.35999998</v>
      </c>
      <c r="E43" s="153">
        <f ca="1">-IF(RIGHT($A43,3)="000",SUMIF(BC[],MID($A43,1,1)&amp;"*",bc_2016a),IF(RIGHT($A43,2)="00",SUMIF(BC[],MID($A43,1,2)&amp;"*",bc_2016a),IF(RIGHT($A43,1)="0",SUMIF(BC[],MID($A43,1,3)&amp;"*",bc_2016a),SUMIF(BC[],$A43,bc_2016a))))</f>
        <v>205769271.94</v>
      </c>
      <c r="F43" s="153">
        <f ca="1">IF(RIGHT($A43,3)="000",SUMIF(BC[],MID($A43,1,1)&amp;"*",bc_2016),IF(RIGHT($A43,2)="00",SUMIF(BC[],MID($A43,1,2)&amp;"*",bc_2016),IF(RIGHT($A43,1)="0",SUMIF(BC[],MID($A43,1,3)&amp;"*",bc_2016),SUMIF(BC[],$A43,bc_2016))))</f>
        <v>1566916137.7500005</v>
      </c>
      <c r="G43" s="153">
        <f t="shared" ca="1" si="0"/>
        <v>57818309.420000076</v>
      </c>
    </row>
    <row r="44" spans="1:7" x14ac:dyDescent="0.2">
      <c r="A44" s="81">
        <v>1210</v>
      </c>
      <c r="B44" s="57" t="s">
        <v>16</v>
      </c>
      <c r="C44" s="153">
        <f ca="1">IF(RIGHT($A44,3)="000",SUMIF(BC[],MID($A44,1,1)&amp;"*",bc_2015),IF(RIGHT($A44,2)="00",SUMIF(BC[],MID($A44,1,2)&amp;"*",bc_2015),IF(RIGHT($A44,1)="0",SUMIF(BC[],MID($A44,1,3)&amp;"*",bc_2015),SUMIF(BC[],$A44,bc_2015))))</f>
        <v>0</v>
      </c>
      <c r="D44" s="153">
        <f ca="1">IF(RIGHT($A44,3)="000",SUMIF(BC[],MID($A44,1,1)&amp;"*",bc_2016c),IF(RIGHT($A44,2)="00",SUMIF(BC[],MID($A44,1,2)&amp;"*",bc_2016c),IF(RIGHT($A44,1)="0",SUMIF(BC[],MID($A44,1,3)&amp;"*",bc_2016c),SUMIF(BC[],$A44,bc_2016c))))</f>
        <v>0</v>
      </c>
      <c r="E44" s="153">
        <f ca="1">-IF(RIGHT($A44,3)="000",SUMIF(BC[],MID($A44,1,1)&amp;"*",bc_2016a),IF(RIGHT($A44,2)="00",SUMIF(BC[],MID($A44,1,2)&amp;"*",bc_2016a),IF(RIGHT($A44,1)="0",SUMIF(BC[],MID($A44,1,3)&amp;"*",bc_2016a),SUMIF(BC[],$A44,bc_2016a))))</f>
        <v>0</v>
      </c>
      <c r="F44" s="153">
        <f ca="1">IF(RIGHT($A44,3)="000",SUMIF(BC[],MID($A44,1,1)&amp;"*",bc_2016),IF(RIGHT($A44,2)="00",SUMIF(BC[],MID($A44,1,2)&amp;"*",bc_2016),IF(RIGHT($A44,1)="0",SUMIF(BC[],MID($A44,1,3)&amp;"*",bc_2016),SUMIF(BC[],$A44,bc_2016))))</f>
        <v>0</v>
      </c>
      <c r="G44" s="153">
        <f t="shared" ca="1" si="0"/>
        <v>0</v>
      </c>
    </row>
    <row r="45" spans="1:7" x14ac:dyDescent="0.2">
      <c r="A45" s="83">
        <v>1211</v>
      </c>
      <c r="B45" s="60" t="s">
        <v>274</v>
      </c>
      <c r="C45" s="155">
        <f ca="1">IF(RIGHT($A45,3)="000",SUMIF(BC[],MID($A45,1,1)&amp;"*",bc_2015),IF(RIGHT($A45,2)="00",SUMIF(BC[],MID($A45,1,2)&amp;"*",bc_2015),IF(RIGHT($A45,1)="0",SUMIF(BC[],MID($A45,1,3)&amp;"*",bc_2015),SUMIF(BC[],$A45,bc_2015))))</f>
        <v>0</v>
      </c>
      <c r="D45" s="155">
        <f ca="1">IF(RIGHT($A45,3)="000",SUMIF(BC[],MID($A45,1,1)&amp;"*",bc_2016c),IF(RIGHT($A45,2)="00",SUMIF(BC[],MID($A45,1,2)&amp;"*",bc_2016c),IF(RIGHT($A45,1)="0",SUMIF(BC[],MID($A45,1,3)&amp;"*",bc_2016c),SUMIF(BC[],$A45,bc_2016c))))</f>
        <v>0</v>
      </c>
      <c r="E45" s="155">
        <f ca="1">-IF(RIGHT($A45,3)="000",SUMIF(BC[],MID($A45,1,1)&amp;"*",bc_2016a),IF(RIGHT($A45,2)="00",SUMIF(BC[],MID($A45,1,2)&amp;"*",bc_2016a),IF(RIGHT($A45,1)="0",SUMIF(BC[],MID($A45,1,3)&amp;"*",bc_2016a),SUMIF(BC[],$A45,bc_2016a))))</f>
        <v>0</v>
      </c>
      <c r="F45" s="155">
        <f ca="1">IF(RIGHT($A45,3)="000",SUMIF(BC[],MID($A45,1,1)&amp;"*",bc_2016),IF(RIGHT($A45,2)="00",SUMIF(BC[],MID($A45,1,2)&amp;"*",bc_2016),IF(RIGHT($A45,1)="0",SUMIF(BC[],MID($A45,1,3)&amp;"*",bc_2016),SUMIF(BC[],$A45,bc_2016))))</f>
        <v>0</v>
      </c>
      <c r="G45" s="153">
        <f t="shared" ca="1" si="0"/>
        <v>0</v>
      </c>
    </row>
    <row r="46" spans="1:7" x14ac:dyDescent="0.2">
      <c r="A46" s="83">
        <v>1212</v>
      </c>
      <c r="B46" s="60" t="s">
        <v>275</v>
      </c>
      <c r="C46" s="155">
        <f ca="1">IF(RIGHT($A46,3)="000",SUMIF(BC[],MID($A46,1,1)&amp;"*",bc_2015),IF(RIGHT($A46,2)="00",SUMIF(BC[],MID($A46,1,2)&amp;"*",bc_2015),IF(RIGHT($A46,1)="0",SUMIF(BC[],MID($A46,1,3)&amp;"*",bc_2015),SUMIF(BC[],$A46,bc_2015))))</f>
        <v>0</v>
      </c>
      <c r="D46" s="155">
        <f ca="1">IF(RIGHT($A46,3)="000",SUMIF(BC[],MID($A46,1,1)&amp;"*",bc_2016c),IF(RIGHT($A46,2)="00",SUMIF(BC[],MID($A46,1,2)&amp;"*",bc_2016c),IF(RIGHT($A46,1)="0",SUMIF(BC[],MID($A46,1,3)&amp;"*",bc_2016c),SUMIF(BC[],$A46,bc_2016c))))</f>
        <v>0</v>
      </c>
      <c r="E46" s="155">
        <f ca="1">-IF(RIGHT($A46,3)="000",SUMIF(BC[],MID($A46,1,1)&amp;"*",bc_2016a),IF(RIGHT($A46,2)="00",SUMIF(BC[],MID($A46,1,2)&amp;"*",bc_2016a),IF(RIGHT($A46,1)="0",SUMIF(BC[],MID($A46,1,3)&amp;"*",bc_2016a),SUMIF(BC[],$A46,bc_2016a))))</f>
        <v>0</v>
      </c>
      <c r="F46" s="155">
        <f ca="1">IF(RIGHT($A46,3)="000",SUMIF(BC[],MID($A46,1,1)&amp;"*",bc_2016),IF(RIGHT($A46,2)="00",SUMIF(BC[],MID($A46,1,2)&amp;"*",bc_2016),IF(RIGHT($A46,1)="0",SUMIF(BC[],MID($A46,1,3)&amp;"*",bc_2016),SUMIF(BC[],$A46,bc_2016))))</f>
        <v>0</v>
      </c>
      <c r="G46" s="153">
        <f t="shared" ca="1" si="0"/>
        <v>0</v>
      </c>
    </row>
    <row r="47" spans="1:7" x14ac:dyDescent="0.2">
      <c r="A47" s="83">
        <v>1213</v>
      </c>
      <c r="B47" s="60" t="s">
        <v>276</v>
      </c>
      <c r="C47" s="154">
        <f ca="1">IF(RIGHT($A47,3)="000",SUMIF(BC[],MID($A47,1,1)&amp;"*",bc_2015),IF(RIGHT($A47,2)="00",SUMIF(BC[],MID($A47,1,2)&amp;"*",bc_2015),IF(RIGHT($A47,1)="0",SUMIF(BC[],MID($A47,1,3)&amp;"*",bc_2015),SUMIF(BC[],$A47,bc_2015))))</f>
        <v>0</v>
      </c>
      <c r="D47" s="154">
        <f ca="1">IF(RIGHT($A47,3)="000",SUMIF(BC[],MID($A47,1,1)&amp;"*",bc_2016c),IF(RIGHT($A47,2)="00",SUMIF(BC[],MID($A47,1,2)&amp;"*",bc_2016c),IF(RIGHT($A47,1)="0",SUMIF(BC[],MID($A47,1,3)&amp;"*",bc_2016c),SUMIF(BC[],$A47,bc_2016c))))</f>
        <v>0</v>
      </c>
      <c r="E47" s="154">
        <f ca="1">-IF(RIGHT($A47,3)="000",SUMIF(BC[],MID($A47,1,1)&amp;"*",bc_2016a),IF(RIGHT($A47,2)="00",SUMIF(BC[],MID($A47,1,2)&amp;"*",bc_2016a),IF(RIGHT($A47,1)="0",SUMIF(BC[],MID($A47,1,3)&amp;"*",bc_2016a),SUMIF(BC[],$A47,bc_2016a))))</f>
        <v>0</v>
      </c>
      <c r="F47" s="154">
        <f ca="1">IF(RIGHT($A47,3)="000",SUMIF(BC[],MID($A47,1,1)&amp;"*",bc_2016),IF(RIGHT($A47,2)="00",SUMIF(BC[],MID($A47,1,2)&amp;"*",bc_2016),IF(RIGHT($A47,1)="0",SUMIF(BC[],MID($A47,1,3)&amp;"*",bc_2016),SUMIF(BC[],$A47,bc_2016))))</f>
        <v>0</v>
      </c>
      <c r="G47" s="153">
        <f t="shared" ca="1" si="0"/>
        <v>0</v>
      </c>
    </row>
    <row r="48" spans="1:7" x14ac:dyDescent="0.2">
      <c r="A48" s="83">
        <v>1214</v>
      </c>
      <c r="B48" s="60" t="s">
        <v>278</v>
      </c>
      <c r="C48" s="155">
        <f ca="1">IF(RIGHT($A48,3)="000",SUMIF(BC[],MID($A48,1,1)&amp;"*",bc_2015),IF(RIGHT($A48,2)="00",SUMIF(BC[],MID($A48,1,2)&amp;"*",bc_2015),IF(RIGHT($A48,1)="0",SUMIF(BC[],MID($A48,1,3)&amp;"*",bc_2015),SUMIF(BC[],$A48,bc_2015))))</f>
        <v>0</v>
      </c>
      <c r="D48" s="155">
        <f ca="1">IF(RIGHT($A48,3)="000",SUMIF(BC[],MID($A48,1,1)&amp;"*",bc_2016c),IF(RIGHT($A48,2)="00",SUMIF(BC[],MID($A48,1,2)&amp;"*",bc_2016c),IF(RIGHT($A48,1)="0",SUMIF(BC[],MID($A48,1,3)&amp;"*",bc_2016c),SUMIF(BC[],$A48,bc_2016c))))</f>
        <v>0</v>
      </c>
      <c r="E48" s="155">
        <f ca="1">-IF(RIGHT($A48,3)="000",SUMIF(BC[],MID($A48,1,1)&amp;"*",bc_2016a),IF(RIGHT($A48,2)="00",SUMIF(BC[],MID($A48,1,2)&amp;"*",bc_2016a),IF(RIGHT($A48,1)="0",SUMIF(BC[],MID($A48,1,3)&amp;"*",bc_2016a),SUMIF(BC[],$A48,bc_2016a))))</f>
        <v>0</v>
      </c>
      <c r="F48" s="155">
        <f ca="1">IF(RIGHT($A48,3)="000",SUMIF(BC[],MID($A48,1,1)&amp;"*",bc_2016),IF(RIGHT($A48,2)="00",SUMIF(BC[],MID($A48,1,2)&amp;"*",bc_2016),IF(RIGHT($A48,1)="0",SUMIF(BC[],MID($A48,1,3)&amp;"*",bc_2016),SUMIF(BC[],$A48,bc_2016))))</f>
        <v>0</v>
      </c>
      <c r="G48" s="153">
        <f t="shared" ca="1" si="0"/>
        <v>0</v>
      </c>
    </row>
    <row r="49" spans="1:7" x14ac:dyDescent="0.2">
      <c r="A49" s="81">
        <v>1220</v>
      </c>
      <c r="B49" s="57" t="s">
        <v>17</v>
      </c>
      <c r="C49" s="156">
        <f ca="1">IF(RIGHT($A49,3)="000",SUMIF(BC[],MID($A49,1,1)&amp;"*",bc_2015),IF(RIGHT($A49,2)="00",SUMIF(BC[],MID($A49,1,2)&amp;"*",bc_2015),IF(RIGHT($A49,1)="0",SUMIF(BC[],MID($A49,1,3)&amp;"*",bc_2015),SUMIF(BC[],$A49,bc_2015))))</f>
        <v>514309</v>
      </c>
      <c r="D49" s="156">
        <f ca="1">IF(RIGHT($A49,3)="000",SUMIF(BC[],MID($A49,1,1)&amp;"*",bc_2016c),IF(RIGHT($A49,2)="00",SUMIF(BC[],MID($A49,1,2)&amp;"*",bc_2016c),IF(RIGHT($A49,1)="0",SUMIF(BC[],MID($A49,1,3)&amp;"*",bc_2016c),SUMIF(BC[],$A49,bc_2016c))))</f>
        <v>113883</v>
      </c>
      <c r="E49" s="156">
        <f ca="1">-IF(RIGHT($A49,3)="000",SUMIF(BC[],MID($A49,1,1)&amp;"*",bc_2016a),IF(RIGHT($A49,2)="00",SUMIF(BC[],MID($A49,1,2)&amp;"*",bc_2016a),IF(RIGHT($A49,1)="0",SUMIF(BC[],MID($A49,1,3)&amp;"*",bc_2016a),SUMIF(BC[],$A49,bc_2016a))))</f>
        <v>0</v>
      </c>
      <c r="F49" s="156">
        <f ca="1">IF(RIGHT($A49,3)="000",SUMIF(BC[],MID($A49,1,1)&amp;"*",bc_2016),IF(RIGHT($A49,2)="00",SUMIF(BC[],MID($A49,1,2)&amp;"*",bc_2016),IF(RIGHT($A49,1)="0",SUMIF(BC[],MID($A49,1,3)&amp;"*",bc_2016),SUMIF(BC[],$A49,bc_2016))))</f>
        <v>628192</v>
      </c>
      <c r="G49" s="153">
        <f t="shared" ca="1" si="0"/>
        <v>113883</v>
      </c>
    </row>
    <row r="50" spans="1:7" x14ac:dyDescent="0.2">
      <c r="A50" s="83">
        <v>1221</v>
      </c>
      <c r="B50" s="60" t="s">
        <v>280</v>
      </c>
      <c r="C50" s="154">
        <f ca="1">IF(RIGHT($A50,3)="000",SUMIF(BC[],MID($A50,1,1)&amp;"*",bc_2015),IF(RIGHT($A50,2)="00",SUMIF(BC[],MID($A50,1,2)&amp;"*",bc_2015),IF(RIGHT($A50,1)="0",SUMIF(BC[],MID($A50,1,3)&amp;"*",bc_2015),SUMIF(BC[],$A50,bc_2015))))</f>
        <v>0</v>
      </c>
      <c r="D50" s="154">
        <f ca="1">IF(RIGHT($A50,3)="000",SUMIF(BC[],MID($A50,1,1)&amp;"*",bc_2016c),IF(RIGHT($A50,2)="00",SUMIF(BC[],MID($A50,1,2)&amp;"*",bc_2016c),IF(RIGHT($A50,1)="0",SUMIF(BC[],MID($A50,1,3)&amp;"*",bc_2016c),SUMIF(BC[],$A50,bc_2016c))))</f>
        <v>0</v>
      </c>
      <c r="E50" s="154">
        <f ca="1">-IF(RIGHT($A50,3)="000",SUMIF(BC[],MID($A50,1,1)&amp;"*",bc_2016a),IF(RIGHT($A50,2)="00",SUMIF(BC[],MID($A50,1,2)&amp;"*",bc_2016a),IF(RIGHT($A50,1)="0",SUMIF(BC[],MID($A50,1,3)&amp;"*",bc_2016a),SUMIF(BC[],$A50,bc_2016a))))</f>
        <v>0</v>
      </c>
      <c r="F50" s="154">
        <f ca="1">IF(RIGHT($A50,3)="000",SUMIF(BC[],MID($A50,1,1)&amp;"*",bc_2016),IF(RIGHT($A50,2)="00",SUMIF(BC[],MID($A50,1,2)&amp;"*",bc_2016),IF(RIGHT($A50,1)="0",SUMIF(BC[],MID($A50,1,3)&amp;"*",bc_2016),SUMIF(BC[],$A50,bc_2016))))</f>
        <v>0</v>
      </c>
      <c r="G50" s="153">
        <f t="shared" ca="1" si="0"/>
        <v>0</v>
      </c>
    </row>
    <row r="51" spans="1:7" x14ac:dyDescent="0.2">
      <c r="A51" s="83">
        <v>1222</v>
      </c>
      <c r="B51" s="60" t="s">
        <v>281</v>
      </c>
      <c r="C51" s="154">
        <f ca="1">IF(RIGHT($A51,3)="000",SUMIF(BC[],MID($A51,1,1)&amp;"*",bc_2015),IF(RIGHT($A51,2)="00",SUMIF(BC[],MID($A51,1,2)&amp;"*",bc_2015),IF(RIGHT($A51,1)="0",SUMIF(BC[],MID($A51,1,3)&amp;"*",bc_2015),SUMIF(BC[],$A51,bc_2015))))</f>
        <v>0</v>
      </c>
      <c r="D51" s="154">
        <f ca="1">IF(RIGHT($A51,3)="000",SUMIF(BC[],MID($A51,1,1)&amp;"*",bc_2016c),IF(RIGHT($A51,2)="00",SUMIF(BC[],MID($A51,1,2)&amp;"*",bc_2016c),IF(RIGHT($A51,1)="0",SUMIF(BC[],MID($A51,1,3)&amp;"*",bc_2016c),SUMIF(BC[],$A51,bc_2016c))))</f>
        <v>0</v>
      </c>
      <c r="E51" s="154">
        <f ca="1">-IF(RIGHT($A51,3)="000",SUMIF(BC[],MID($A51,1,1)&amp;"*",bc_2016a),IF(RIGHT($A51,2)="00",SUMIF(BC[],MID($A51,1,2)&amp;"*",bc_2016a),IF(RIGHT($A51,1)="0",SUMIF(BC[],MID($A51,1,3)&amp;"*",bc_2016a),SUMIF(BC[],$A51,bc_2016a))))</f>
        <v>0</v>
      </c>
      <c r="F51" s="154">
        <f ca="1">IF(RIGHT($A51,3)="000",SUMIF(BC[],MID($A51,1,1)&amp;"*",bc_2016),IF(RIGHT($A51,2)="00",SUMIF(BC[],MID($A51,1,2)&amp;"*",bc_2016),IF(RIGHT($A51,1)="0",SUMIF(BC[],MID($A51,1,3)&amp;"*",bc_2016),SUMIF(BC[],$A51,bc_2016))))</f>
        <v>0</v>
      </c>
      <c r="G51" s="153">
        <f t="shared" ca="1" si="0"/>
        <v>0</v>
      </c>
    </row>
    <row r="52" spans="1:7" x14ac:dyDescent="0.2">
      <c r="A52" s="83">
        <v>1223</v>
      </c>
      <c r="B52" s="60" t="s">
        <v>282</v>
      </c>
      <c r="C52" s="155">
        <f ca="1">IF(RIGHT($A52,3)="000",SUMIF(BC[],MID($A52,1,1)&amp;"*",bc_2015),IF(RIGHT($A52,2)="00",SUMIF(BC[],MID($A52,1,2)&amp;"*",bc_2015),IF(RIGHT($A52,1)="0",SUMIF(BC[],MID($A52,1,3)&amp;"*",bc_2015),SUMIF(BC[],$A52,bc_2015))))</f>
        <v>0</v>
      </c>
      <c r="D52" s="155">
        <f ca="1">IF(RIGHT($A52,3)="000",SUMIF(BC[],MID($A52,1,1)&amp;"*",bc_2016c),IF(RIGHT($A52,2)="00",SUMIF(BC[],MID($A52,1,2)&amp;"*",bc_2016c),IF(RIGHT($A52,1)="0",SUMIF(BC[],MID($A52,1,3)&amp;"*",bc_2016c),SUMIF(BC[],$A52,bc_2016c))))</f>
        <v>0</v>
      </c>
      <c r="E52" s="155">
        <f ca="1">-IF(RIGHT($A52,3)="000",SUMIF(BC[],MID($A52,1,1)&amp;"*",bc_2016a),IF(RIGHT($A52,2)="00",SUMIF(BC[],MID($A52,1,2)&amp;"*",bc_2016a),IF(RIGHT($A52,1)="0",SUMIF(BC[],MID($A52,1,3)&amp;"*",bc_2016a),SUMIF(BC[],$A52,bc_2016a))))</f>
        <v>0</v>
      </c>
      <c r="F52" s="155">
        <f ca="1">IF(RIGHT($A52,3)="000",SUMIF(BC[],MID($A52,1,1)&amp;"*",bc_2016),IF(RIGHT($A52,2)="00",SUMIF(BC[],MID($A52,1,2)&amp;"*",bc_2016),IF(RIGHT($A52,1)="0",SUMIF(BC[],MID($A52,1,3)&amp;"*",bc_2016),SUMIF(BC[],$A52,bc_2016))))</f>
        <v>0</v>
      </c>
      <c r="G52" s="153">
        <f t="shared" ca="1" si="0"/>
        <v>0</v>
      </c>
    </row>
    <row r="53" spans="1:7" x14ac:dyDescent="0.2">
      <c r="A53" s="83">
        <v>1224</v>
      </c>
      <c r="B53" s="60" t="s">
        <v>283</v>
      </c>
      <c r="C53" s="155">
        <f ca="1">IF(RIGHT($A53,3)="000",SUMIF(BC[],MID($A53,1,1)&amp;"*",bc_2015),IF(RIGHT($A53,2)="00",SUMIF(BC[],MID($A53,1,2)&amp;"*",bc_2015),IF(RIGHT($A53,1)="0",SUMIF(BC[],MID($A53,1,3)&amp;"*",bc_2015),SUMIF(BC[],$A53,bc_2015))))</f>
        <v>0</v>
      </c>
      <c r="D53" s="155">
        <f ca="1">IF(RIGHT($A53,3)="000",SUMIF(BC[],MID($A53,1,1)&amp;"*",bc_2016c),IF(RIGHT($A53,2)="00",SUMIF(BC[],MID($A53,1,2)&amp;"*",bc_2016c),IF(RIGHT($A53,1)="0",SUMIF(BC[],MID($A53,1,3)&amp;"*",bc_2016c),SUMIF(BC[],$A53,bc_2016c))))</f>
        <v>0</v>
      </c>
      <c r="E53" s="155">
        <f ca="1">-IF(RIGHT($A53,3)="000",SUMIF(BC[],MID($A53,1,1)&amp;"*",bc_2016a),IF(RIGHT($A53,2)="00",SUMIF(BC[],MID($A53,1,2)&amp;"*",bc_2016a),IF(RIGHT($A53,1)="0",SUMIF(BC[],MID($A53,1,3)&amp;"*",bc_2016a),SUMIF(BC[],$A53,bc_2016a))))</f>
        <v>0</v>
      </c>
      <c r="F53" s="155">
        <f ca="1">IF(RIGHT($A53,3)="000",SUMIF(BC[],MID($A53,1,1)&amp;"*",bc_2016),IF(RIGHT($A53,2)="00",SUMIF(BC[],MID($A53,1,2)&amp;"*",bc_2016),IF(RIGHT($A53,1)="0",SUMIF(BC[],MID($A53,1,3)&amp;"*",bc_2016),SUMIF(BC[],$A53,bc_2016))))</f>
        <v>0</v>
      </c>
      <c r="G53" s="153">
        <f t="shared" ca="1" si="0"/>
        <v>0</v>
      </c>
    </row>
    <row r="54" spans="1:7" x14ac:dyDescent="0.2">
      <c r="A54" s="83">
        <v>1229</v>
      </c>
      <c r="B54" s="60" t="s">
        <v>284</v>
      </c>
      <c r="C54" s="155">
        <f ca="1">IF(RIGHT($A54,3)="000",SUMIF(BC[],MID($A54,1,1)&amp;"*",bc_2015),IF(RIGHT($A54,2)="00",SUMIF(BC[],MID($A54,1,2)&amp;"*",bc_2015),IF(RIGHT($A54,1)="0",SUMIF(BC[],MID($A54,1,3)&amp;"*",bc_2015),SUMIF(BC[],$A54,bc_2015))))</f>
        <v>514309</v>
      </c>
      <c r="D54" s="155">
        <f ca="1">IF(RIGHT($A54,3)="000",SUMIF(BC[],MID($A54,1,1)&amp;"*",bc_2016c),IF(RIGHT($A54,2)="00",SUMIF(BC[],MID($A54,1,2)&amp;"*",bc_2016c),IF(RIGHT($A54,1)="0",SUMIF(BC[],MID($A54,1,3)&amp;"*",bc_2016c),SUMIF(BC[],$A54,bc_2016c))))</f>
        <v>113883</v>
      </c>
      <c r="E54" s="155">
        <f ca="1">-IF(RIGHT($A54,3)="000",SUMIF(BC[],MID($A54,1,1)&amp;"*",bc_2016a),IF(RIGHT($A54,2)="00",SUMIF(BC[],MID($A54,1,2)&amp;"*",bc_2016a),IF(RIGHT($A54,1)="0",SUMIF(BC[],MID($A54,1,3)&amp;"*",bc_2016a),SUMIF(BC[],$A54,bc_2016a))))</f>
        <v>0</v>
      </c>
      <c r="F54" s="155">
        <f ca="1">IF(RIGHT($A54,3)="000",SUMIF(BC[],MID($A54,1,1)&amp;"*",bc_2016),IF(RIGHT($A54,2)="00",SUMIF(BC[],MID($A54,1,2)&amp;"*",bc_2016),IF(RIGHT($A54,1)="0",SUMIF(BC[],MID($A54,1,3)&amp;"*",bc_2016),SUMIF(BC[],$A54,bc_2016))))</f>
        <v>628192</v>
      </c>
      <c r="G54" s="153">
        <f t="shared" ca="1" si="0"/>
        <v>113883</v>
      </c>
    </row>
    <row r="55" spans="1:7" x14ac:dyDescent="0.2">
      <c r="A55" s="81">
        <v>1230</v>
      </c>
      <c r="B55" s="57" t="s">
        <v>18</v>
      </c>
      <c r="C55" s="156">
        <f ca="1">IF(RIGHT($A55,3)="000",SUMIF(BC[],MID($A55,1,1)&amp;"*",bc_2015),IF(RIGHT($A55,2)="00",SUMIF(BC[],MID($A55,1,2)&amp;"*",bc_2015),IF(RIGHT($A55,1)="0",SUMIF(BC[],MID($A55,1,3)&amp;"*",bc_2015),SUMIF(BC[],$A55,bc_2015))))</f>
        <v>1486282161.6400001</v>
      </c>
      <c r="D55" s="156">
        <f ca="1">IF(RIGHT($A55,3)="000",SUMIF(BC[],MID($A55,1,1)&amp;"*",bc_2016c),IF(RIGHT($A55,2)="00",SUMIF(BC[],MID($A55,1,2)&amp;"*",bc_2016c),IF(RIGHT($A55,1)="0",SUMIF(BC[],MID($A55,1,3)&amp;"*",bc_2016c),SUMIF(BC[],$A55,bc_2016c))))</f>
        <v>144837402.07000002</v>
      </c>
      <c r="E55" s="156">
        <f ca="1">-IF(RIGHT($A55,3)="000",SUMIF(BC[],MID($A55,1,1)&amp;"*",bc_2016a),IF(RIGHT($A55,2)="00",SUMIF(BC[],MID($A55,1,2)&amp;"*",bc_2016a),IF(RIGHT($A55,1)="0",SUMIF(BC[],MID($A55,1,3)&amp;"*",bc_2016a),SUMIF(BC[],$A55,bc_2016a))))</f>
        <v>31708317.91</v>
      </c>
      <c r="F55" s="156">
        <f ca="1">IF(RIGHT($A55,3)="000",SUMIF(BC[],MID($A55,1,1)&amp;"*",bc_2016),IF(RIGHT($A55,2)="00",SUMIF(BC[],MID($A55,1,2)&amp;"*",bc_2016),IF(RIGHT($A55,1)="0",SUMIF(BC[],MID($A55,1,3)&amp;"*",bc_2016),SUMIF(BC[],$A55,bc_2016))))</f>
        <v>1599411245.8</v>
      </c>
      <c r="G55" s="153">
        <f t="shared" ca="1" si="0"/>
        <v>113129084.15999985</v>
      </c>
    </row>
    <row r="56" spans="1:7" x14ac:dyDescent="0.2">
      <c r="A56" s="83">
        <v>1231</v>
      </c>
      <c r="B56" s="60" t="s">
        <v>285</v>
      </c>
      <c r="C56" s="154">
        <f ca="1">IF(RIGHT($A56,3)="000",SUMIF(BC[],MID($A56,1,1)&amp;"*",bc_2015),IF(RIGHT($A56,2)="00",SUMIF(BC[],MID($A56,1,2)&amp;"*",bc_2015),IF(RIGHT($A56,1)="0",SUMIF(BC[],MID($A56,1,3)&amp;"*",bc_2015),SUMIF(BC[],$A56,bc_2015))))</f>
        <v>209112196.44</v>
      </c>
      <c r="D56" s="154">
        <f ca="1">IF(RIGHT($A56,3)="000",SUMIF(BC[],MID($A56,1,1)&amp;"*",bc_2016c),IF(RIGHT($A56,2)="00",SUMIF(BC[],MID($A56,1,2)&amp;"*",bc_2016c),IF(RIGHT($A56,1)="0",SUMIF(BC[],MID($A56,1,3)&amp;"*",bc_2016c),SUMIF(BC[],$A56,bc_2016c))))</f>
        <v>901990</v>
      </c>
      <c r="E56" s="154">
        <f ca="1">-IF(RIGHT($A56,3)="000",SUMIF(BC[],MID($A56,1,1)&amp;"*",bc_2016a),IF(RIGHT($A56,2)="00",SUMIF(BC[],MID($A56,1,2)&amp;"*",bc_2016a),IF(RIGHT($A56,1)="0",SUMIF(BC[],MID($A56,1,3)&amp;"*",bc_2016a),SUMIF(BC[],$A56,bc_2016a))))</f>
        <v>17920</v>
      </c>
      <c r="F56" s="154">
        <f ca="1">IF(RIGHT($A56,3)="000",SUMIF(BC[],MID($A56,1,1)&amp;"*",bc_2016),IF(RIGHT($A56,2)="00",SUMIF(BC[],MID($A56,1,2)&amp;"*",bc_2016),IF(RIGHT($A56,1)="0",SUMIF(BC[],MID($A56,1,3)&amp;"*",bc_2016),SUMIF(BC[],$A56,bc_2016))))</f>
        <v>209996266.44</v>
      </c>
      <c r="G56" s="153">
        <f t="shared" ca="1" si="0"/>
        <v>884070</v>
      </c>
    </row>
    <row r="57" spans="1:7" x14ac:dyDescent="0.2">
      <c r="A57" s="83">
        <v>1232</v>
      </c>
      <c r="B57" s="60" t="s">
        <v>286</v>
      </c>
      <c r="C57" s="154">
        <f ca="1">IF(RIGHT($A57,3)="000",SUMIF(BC[],MID($A57,1,1)&amp;"*",bc_2015),IF(RIGHT($A57,2)="00",SUMIF(BC[],MID($A57,1,2)&amp;"*",bc_2015),IF(RIGHT($A57,1)="0",SUMIF(BC[],MID($A57,1,3)&amp;"*",bc_2015),SUMIF(BC[],$A57,bc_2015))))</f>
        <v>0</v>
      </c>
      <c r="D57" s="154">
        <f ca="1">IF(RIGHT($A57,3)="000",SUMIF(BC[],MID($A57,1,1)&amp;"*",bc_2016c),IF(RIGHT($A57,2)="00",SUMIF(BC[],MID($A57,1,2)&amp;"*",bc_2016c),IF(RIGHT($A57,1)="0",SUMIF(BC[],MID($A57,1,3)&amp;"*",bc_2016c),SUMIF(BC[],$A57,bc_2016c))))</f>
        <v>0</v>
      </c>
      <c r="E57" s="154">
        <f ca="1">-IF(RIGHT($A57,3)="000",SUMIF(BC[],MID($A57,1,1)&amp;"*",bc_2016a),IF(RIGHT($A57,2)="00",SUMIF(BC[],MID($A57,1,2)&amp;"*",bc_2016a),IF(RIGHT($A57,1)="0",SUMIF(BC[],MID($A57,1,3)&amp;"*",bc_2016a),SUMIF(BC[],$A57,bc_2016a))))</f>
        <v>0</v>
      </c>
      <c r="F57" s="154">
        <f ca="1">IF(RIGHT($A57,3)="000",SUMIF(BC[],MID($A57,1,1)&amp;"*",bc_2016),IF(RIGHT($A57,2)="00",SUMIF(BC[],MID($A57,1,2)&amp;"*",bc_2016),IF(RIGHT($A57,1)="0",SUMIF(BC[],MID($A57,1,3)&amp;"*",bc_2016),SUMIF(BC[],$A57,bc_2016))))</f>
        <v>0</v>
      </c>
      <c r="G57" s="153">
        <f t="shared" ca="1" si="0"/>
        <v>0</v>
      </c>
    </row>
    <row r="58" spans="1:7" x14ac:dyDescent="0.2">
      <c r="A58" s="83">
        <v>1233</v>
      </c>
      <c r="B58" s="60" t="s">
        <v>287</v>
      </c>
      <c r="C58" s="154">
        <f ca="1">IF(RIGHT($A58,3)="000",SUMIF(BC[],MID($A58,1,1)&amp;"*",bc_2015),IF(RIGHT($A58,2)="00",SUMIF(BC[],MID($A58,1,2)&amp;"*",bc_2015),IF(RIGHT($A58,1)="0",SUMIF(BC[],MID($A58,1,3)&amp;"*",bc_2015),SUMIF(BC[],$A58,bc_2015))))</f>
        <v>1071764249.99</v>
      </c>
      <c r="D58" s="154">
        <f ca="1">IF(RIGHT($A58,3)="000",SUMIF(BC[],MID($A58,1,1)&amp;"*",bc_2016c),IF(RIGHT($A58,2)="00",SUMIF(BC[],MID($A58,1,2)&amp;"*",bc_2016c),IF(RIGHT($A58,1)="0",SUMIF(BC[],MID($A58,1,3)&amp;"*",bc_2016c),SUMIF(BC[],$A58,bc_2016c))))</f>
        <v>9449809.3300000001</v>
      </c>
      <c r="E58" s="154">
        <f ca="1">-IF(RIGHT($A58,3)="000",SUMIF(BC[],MID($A58,1,1)&amp;"*",bc_2016a),IF(RIGHT($A58,2)="00",SUMIF(BC[],MID($A58,1,2)&amp;"*",bc_2016a),IF(RIGHT($A58,1)="0",SUMIF(BC[],MID($A58,1,3)&amp;"*",bc_2016a),SUMIF(BC[],$A58,bc_2016a))))</f>
        <v>335365.76000000001</v>
      </c>
      <c r="F58" s="154">
        <f ca="1">IF(RIGHT($A58,3)="000",SUMIF(BC[],MID($A58,1,1)&amp;"*",bc_2016),IF(RIGHT($A58,2)="00",SUMIF(BC[],MID($A58,1,2)&amp;"*",bc_2016),IF(RIGHT($A58,1)="0",SUMIF(BC[],MID($A58,1,3)&amp;"*",bc_2016),SUMIF(BC[],$A58,bc_2016))))</f>
        <v>1080878693.5599999</v>
      </c>
      <c r="G58" s="153">
        <f t="shared" ca="1" si="0"/>
        <v>9114443.5699999332</v>
      </c>
    </row>
    <row r="59" spans="1:7" x14ac:dyDescent="0.2">
      <c r="A59" s="83">
        <v>1234</v>
      </c>
      <c r="B59" s="60" t="s">
        <v>288</v>
      </c>
      <c r="C59" s="154">
        <f ca="1">IF(RIGHT($A59,3)="000",SUMIF(BC[],MID($A59,1,1)&amp;"*",bc_2015),IF(RIGHT($A59,2)="00",SUMIF(BC[],MID($A59,1,2)&amp;"*",bc_2015),IF(RIGHT($A59,1)="0",SUMIF(BC[],MID($A59,1,3)&amp;"*",bc_2015),SUMIF(BC[],$A59,bc_2015))))</f>
        <v>0</v>
      </c>
      <c r="D59" s="154">
        <f ca="1">IF(RIGHT($A59,3)="000",SUMIF(BC[],MID($A59,1,1)&amp;"*",bc_2016c),IF(RIGHT($A59,2)="00",SUMIF(BC[],MID($A59,1,2)&amp;"*",bc_2016c),IF(RIGHT($A59,1)="0",SUMIF(BC[],MID($A59,1,3)&amp;"*",bc_2016c),SUMIF(BC[],$A59,bc_2016c))))</f>
        <v>0</v>
      </c>
      <c r="E59" s="154">
        <f ca="1">-IF(RIGHT($A59,3)="000",SUMIF(BC[],MID($A59,1,1)&amp;"*",bc_2016a),IF(RIGHT($A59,2)="00",SUMIF(BC[],MID($A59,1,2)&amp;"*",bc_2016a),IF(RIGHT($A59,1)="0",SUMIF(BC[],MID($A59,1,3)&amp;"*",bc_2016a),SUMIF(BC[],$A59,bc_2016a))))</f>
        <v>0</v>
      </c>
      <c r="F59" s="154">
        <f ca="1">IF(RIGHT($A59,3)="000",SUMIF(BC[],MID($A59,1,1)&amp;"*",bc_2016),IF(RIGHT($A59,2)="00",SUMIF(BC[],MID($A59,1,2)&amp;"*",bc_2016),IF(RIGHT($A59,1)="0",SUMIF(BC[],MID($A59,1,3)&amp;"*",bc_2016),SUMIF(BC[],$A59,bc_2016))))</f>
        <v>0</v>
      </c>
      <c r="G59" s="153">
        <f t="shared" ca="1" si="0"/>
        <v>0</v>
      </c>
    </row>
    <row r="60" spans="1:7" x14ac:dyDescent="0.2">
      <c r="A60" s="83">
        <v>1235</v>
      </c>
      <c r="B60" s="60" t="s">
        <v>289</v>
      </c>
      <c r="C60" s="154">
        <f ca="1">IF(RIGHT($A60,3)="000",SUMIF(BC[],MID($A60,1,1)&amp;"*",bc_2015),IF(RIGHT($A60,2)="00",SUMIF(BC[],MID($A60,1,2)&amp;"*",bc_2015),IF(RIGHT($A60,1)="0",SUMIF(BC[],MID($A60,1,3)&amp;"*",bc_2015),SUMIF(BC[],$A60,bc_2015))))</f>
        <v>0</v>
      </c>
      <c r="D60" s="154">
        <f ca="1">IF(RIGHT($A60,3)="000",SUMIF(BC[],MID($A60,1,1)&amp;"*",bc_2016c),IF(RIGHT($A60,2)="00",SUMIF(BC[],MID($A60,1,2)&amp;"*",bc_2016c),IF(RIGHT($A60,1)="0",SUMIF(BC[],MID($A60,1,3)&amp;"*",bc_2016c),SUMIF(BC[],$A60,bc_2016c))))</f>
        <v>0</v>
      </c>
      <c r="E60" s="154">
        <f ca="1">-IF(RIGHT($A60,3)="000",SUMIF(BC[],MID($A60,1,1)&amp;"*",bc_2016a),IF(RIGHT($A60,2)="00",SUMIF(BC[],MID($A60,1,2)&amp;"*",bc_2016a),IF(RIGHT($A60,1)="0",SUMIF(BC[],MID($A60,1,3)&amp;"*",bc_2016a),SUMIF(BC[],$A60,bc_2016a))))</f>
        <v>0</v>
      </c>
      <c r="F60" s="154">
        <f ca="1">IF(RIGHT($A60,3)="000",SUMIF(BC[],MID($A60,1,1)&amp;"*",bc_2016),IF(RIGHT($A60,2)="00",SUMIF(BC[],MID($A60,1,2)&amp;"*",bc_2016),IF(RIGHT($A60,1)="0",SUMIF(BC[],MID($A60,1,3)&amp;"*",bc_2016),SUMIF(BC[],$A60,bc_2016))))</f>
        <v>0</v>
      </c>
      <c r="G60" s="153">
        <f t="shared" ca="1" si="0"/>
        <v>0</v>
      </c>
    </row>
    <row r="61" spans="1:7" x14ac:dyDescent="0.2">
      <c r="A61" s="83">
        <v>1236</v>
      </c>
      <c r="B61" s="60" t="s">
        <v>290</v>
      </c>
      <c r="C61" s="154">
        <f ca="1">IF(RIGHT($A61,3)="000",SUMIF(BC[],MID($A61,1,1)&amp;"*",bc_2015),IF(RIGHT($A61,2)="00",SUMIF(BC[],MID($A61,1,2)&amp;"*",bc_2015),IF(RIGHT($A61,1)="0",SUMIF(BC[],MID($A61,1,3)&amp;"*",bc_2015),SUMIF(BC[],$A61,bc_2015))))</f>
        <v>205405715.21000001</v>
      </c>
      <c r="D61" s="154">
        <f ca="1">IF(RIGHT($A61,3)="000",SUMIF(BC[],MID($A61,1,1)&amp;"*",bc_2016c),IF(RIGHT($A61,2)="00",SUMIF(BC[],MID($A61,1,2)&amp;"*",bc_2016c),IF(RIGHT($A61,1)="0",SUMIF(BC[],MID($A61,1,3)&amp;"*",bc_2016c),SUMIF(BC[],$A61,bc_2016c))))</f>
        <v>134485602.74000001</v>
      </c>
      <c r="E61" s="154">
        <f ca="1">-IF(RIGHT($A61,3)="000",SUMIF(BC[],MID($A61,1,1)&amp;"*",bc_2016a),IF(RIGHT($A61,2)="00",SUMIF(BC[],MID($A61,1,2)&amp;"*",bc_2016a),IF(RIGHT($A61,1)="0",SUMIF(BC[],MID($A61,1,3)&amp;"*",bc_2016a),SUMIF(BC[],$A61,bc_2016a))))</f>
        <v>31355032.149999999</v>
      </c>
      <c r="F61" s="154">
        <f ca="1">IF(RIGHT($A61,3)="000",SUMIF(BC[],MID($A61,1,1)&amp;"*",bc_2016),IF(RIGHT($A61,2)="00",SUMIF(BC[],MID($A61,1,2)&amp;"*",bc_2016),IF(RIGHT($A61,1)="0",SUMIF(BC[],MID($A61,1,3)&amp;"*",bc_2016),SUMIF(BC[],$A61,bc_2016))))</f>
        <v>308536285.80000001</v>
      </c>
      <c r="G61" s="153">
        <f t="shared" ca="1" si="0"/>
        <v>103130570.59</v>
      </c>
    </row>
    <row r="62" spans="1:7" x14ac:dyDescent="0.2">
      <c r="A62" s="83">
        <v>1239</v>
      </c>
      <c r="B62" s="60" t="s">
        <v>291</v>
      </c>
      <c r="C62" s="154">
        <f ca="1">IF(RIGHT($A62,3)="000",SUMIF(BC[],MID($A62,1,1)&amp;"*",bc_2015),IF(RIGHT($A62,2)="00",SUMIF(BC[],MID($A62,1,2)&amp;"*",bc_2015),IF(RIGHT($A62,1)="0",SUMIF(BC[],MID($A62,1,3)&amp;"*",bc_2015),SUMIF(BC[],$A62,bc_2015))))</f>
        <v>0</v>
      </c>
      <c r="D62" s="154">
        <f ca="1">IF(RIGHT($A62,3)="000",SUMIF(BC[],MID($A62,1,1)&amp;"*",bc_2016c),IF(RIGHT($A62,2)="00",SUMIF(BC[],MID($A62,1,2)&amp;"*",bc_2016c),IF(RIGHT($A62,1)="0",SUMIF(BC[],MID($A62,1,3)&amp;"*",bc_2016c),SUMIF(BC[],$A62,bc_2016c))))</f>
        <v>0</v>
      </c>
      <c r="E62" s="154">
        <f ca="1">-IF(RIGHT($A62,3)="000",SUMIF(BC[],MID($A62,1,1)&amp;"*",bc_2016a),IF(RIGHT($A62,2)="00",SUMIF(BC[],MID($A62,1,2)&amp;"*",bc_2016a),IF(RIGHT($A62,1)="0",SUMIF(BC[],MID($A62,1,3)&amp;"*",bc_2016a),SUMIF(BC[],$A62,bc_2016a))))</f>
        <v>0</v>
      </c>
      <c r="F62" s="154">
        <f ca="1">IF(RIGHT($A62,3)="000",SUMIF(BC[],MID($A62,1,1)&amp;"*",bc_2016),IF(RIGHT($A62,2)="00",SUMIF(BC[],MID($A62,1,2)&amp;"*",bc_2016),IF(RIGHT($A62,1)="0",SUMIF(BC[],MID($A62,1,3)&amp;"*",bc_2016),SUMIF(BC[],$A62,bc_2016))))</f>
        <v>0</v>
      </c>
      <c r="G62" s="153">
        <f t="shared" ca="1" si="0"/>
        <v>0</v>
      </c>
    </row>
    <row r="63" spans="1:7" x14ac:dyDescent="0.2">
      <c r="A63" s="81">
        <v>1240</v>
      </c>
      <c r="B63" s="57" t="s">
        <v>20</v>
      </c>
      <c r="C63" s="153">
        <f ca="1">IF(RIGHT($A63,3)="000",SUMIF(BC[],MID($A63,1,1)&amp;"*",bc_2015),IF(RIGHT($A63,2)="00",SUMIF(BC[],MID($A63,1,2)&amp;"*",bc_2015),IF(RIGHT($A63,1)="0",SUMIF(BC[],MID($A63,1,3)&amp;"*",bc_2015),SUMIF(BC[],$A63,bc_2015))))</f>
        <v>383085980.91999996</v>
      </c>
      <c r="D63" s="153">
        <f ca="1">IF(RIGHT($A63,3)="000",SUMIF(BC[],MID($A63,1,1)&amp;"*",bc_2016c),IF(RIGHT($A63,2)="00",SUMIF(BC[],MID($A63,1,2)&amp;"*",bc_2016c),IF(RIGHT($A63,1)="0",SUMIF(BC[],MID($A63,1,3)&amp;"*",bc_2016c),SUMIF(BC[],$A63,bc_2016c))))</f>
        <v>109852408.84999999</v>
      </c>
      <c r="E63" s="153">
        <f ca="1">-IF(RIGHT($A63,3)="000",SUMIF(BC[],MID($A63,1,1)&amp;"*",bc_2016a),IF(RIGHT($A63,2)="00",SUMIF(BC[],MID($A63,1,2)&amp;"*",bc_2016a),IF(RIGHT($A63,1)="0",SUMIF(BC[],MID($A63,1,3)&amp;"*",bc_2016a),SUMIF(BC[],$A63,bc_2016a))))</f>
        <v>61178364.620000005</v>
      </c>
      <c r="F63" s="153">
        <f ca="1">IF(RIGHT($A63,3)="000",SUMIF(BC[],MID($A63,1,1)&amp;"*",bc_2016),IF(RIGHT($A63,2)="00",SUMIF(BC[],MID($A63,1,2)&amp;"*",bc_2016),IF(RIGHT($A63,1)="0",SUMIF(BC[],MID($A63,1,3)&amp;"*",bc_2016),SUMIF(BC[],$A63,bc_2016))))</f>
        <v>431760025.1500001</v>
      </c>
      <c r="G63" s="153">
        <f t="shared" ca="1" si="0"/>
        <v>48674044.230000138</v>
      </c>
    </row>
    <row r="64" spans="1:7" x14ac:dyDescent="0.2">
      <c r="A64" s="83">
        <v>1241</v>
      </c>
      <c r="B64" s="60" t="s">
        <v>21</v>
      </c>
      <c r="C64" s="154">
        <f ca="1">IF(RIGHT($A64,3)="000",SUMIF(BC[],MID($A64,1,1)&amp;"*",bc_2015),IF(RIGHT($A64,2)="00",SUMIF(BC[],MID($A64,1,2)&amp;"*",bc_2015),IF(RIGHT($A64,1)="0",SUMIF(BC[],MID($A64,1,3)&amp;"*",bc_2015),SUMIF(BC[],$A64,bc_2015))))</f>
        <v>283973735.81999999</v>
      </c>
      <c r="D64" s="154">
        <f ca="1">IF(RIGHT($A64,3)="000",SUMIF(BC[],MID($A64,1,1)&amp;"*",bc_2016c),IF(RIGHT($A64,2)="00",SUMIF(BC[],MID($A64,1,2)&amp;"*",bc_2016c),IF(RIGHT($A64,1)="0",SUMIF(BC[],MID($A64,1,3)&amp;"*",bc_2016c),SUMIF(BC[],$A64,bc_2016c))))</f>
        <v>67883263.729999989</v>
      </c>
      <c r="E64" s="154">
        <f ca="1">-IF(RIGHT($A64,3)="000",SUMIF(BC[],MID($A64,1,1)&amp;"*",bc_2016a),IF(RIGHT($A64,2)="00",SUMIF(BC[],MID($A64,1,2)&amp;"*",bc_2016a),IF(RIGHT($A64,1)="0",SUMIF(BC[],MID($A64,1,3)&amp;"*",bc_2016a),SUMIF(BC[],$A64,bc_2016a))))</f>
        <v>29129157.950000003</v>
      </c>
      <c r="F64" s="154">
        <f ca="1">IF(RIGHT($A64,3)="000",SUMIF(BC[],MID($A64,1,1)&amp;"*",bc_2016),IF(RIGHT($A64,2)="00",SUMIF(BC[],MID($A64,1,2)&amp;"*",bc_2016),IF(RIGHT($A64,1)="0",SUMIF(BC[],MID($A64,1,3)&amp;"*",bc_2016),SUMIF(BC[],$A64,bc_2016))))</f>
        <v>322727841.60000002</v>
      </c>
      <c r="G64" s="153">
        <f t="shared" ca="1" si="0"/>
        <v>38754105.780000031</v>
      </c>
    </row>
    <row r="65" spans="1:7" x14ac:dyDescent="0.2">
      <c r="A65" s="83">
        <v>1242</v>
      </c>
      <c r="B65" s="60" t="s">
        <v>22</v>
      </c>
      <c r="C65" s="154">
        <f ca="1">IF(RIGHT($A65,3)="000",SUMIF(BC[],MID($A65,1,1)&amp;"*",bc_2015),IF(RIGHT($A65,2)="00",SUMIF(BC[],MID($A65,1,2)&amp;"*",bc_2015),IF(RIGHT($A65,1)="0",SUMIF(BC[],MID($A65,1,3)&amp;"*",bc_2015),SUMIF(BC[],$A65,bc_2015))))</f>
        <v>0</v>
      </c>
      <c r="D65" s="154">
        <f ca="1">IF(RIGHT($A65,3)="000",SUMIF(BC[],MID($A65,1,1)&amp;"*",bc_2016c),IF(RIGHT($A65,2)="00",SUMIF(BC[],MID($A65,1,2)&amp;"*",bc_2016c),IF(RIGHT($A65,1)="0",SUMIF(BC[],MID($A65,1,3)&amp;"*",bc_2016c),SUMIF(BC[],$A65,bc_2016c))))</f>
        <v>0</v>
      </c>
      <c r="E65" s="154">
        <f ca="1">-IF(RIGHT($A65,3)="000",SUMIF(BC[],MID($A65,1,1)&amp;"*",bc_2016a),IF(RIGHT($A65,2)="00",SUMIF(BC[],MID($A65,1,2)&amp;"*",bc_2016a),IF(RIGHT($A65,1)="0",SUMIF(BC[],MID($A65,1,3)&amp;"*",bc_2016a),SUMIF(BC[],$A65,bc_2016a))))</f>
        <v>0</v>
      </c>
      <c r="F65" s="154">
        <f ca="1">IF(RIGHT($A65,3)="000",SUMIF(BC[],MID($A65,1,1)&amp;"*",bc_2016),IF(RIGHT($A65,2)="00",SUMIF(BC[],MID($A65,1,2)&amp;"*",bc_2016),IF(RIGHT($A65,1)="0",SUMIF(BC[],MID($A65,1,3)&amp;"*",bc_2016),SUMIF(BC[],$A65,bc_2016))))</f>
        <v>0</v>
      </c>
      <c r="G65" s="153">
        <f t="shared" ca="1" si="0"/>
        <v>0</v>
      </c>
    </row>
    <row r="66" spans="1:7" x14ac:dyDescent="0.2">
      <c r="A66" s="83">
        <v>1243</v>
      </c>
      <c r="B66" s="60" t="s">
        <v>23</v>
      </c>
      <c r="C66" s="154">
        <f ca="1">IF(RIGHT($A66,3)="000",SUMIF(BC[],MID($A66,1,1)&amp;"*",bc_2015),IF(RIGHT($A66,2)="00",SUMIF(BC[],MID($A66,1,2)&amp;"*",bc_2015),IF(RIGHT($A66,1)="0",SUMIF(BC[],MID($A66,1,3)&amp;"*",bc_2015),SUMIF(BC[],$A66,bc_2015))))</f>
        <v>16520</v>
      </c>
      <c r="D66" s="154">
        <f ca="1">IF(RIGHT($A66,3)="000",SUMIF(BC[],MID($A66,1,1)&amp;"*",bc_2016c),IF(RIGHT($A66,2)="00",SUMIF(BC[],MID($A66,1,2)&amp;"*",bc_2016c),IF(RIGHT($A66,1)="0",SUMIF(BC[],MID($A66,1,3)&amp;"*",bc_2016c),SUMIF(BC[],$A66,bc_2016c))))</f>
        <v>40300</v>
      </c>
      <c r="E66" s="154">
        <f ca="1">-IF(RIGHT($A66,3)="000",SUMIF(BC[],MID($A66,1,1)&amp;"*",bc_2016a),IF(RIGHT($A66,2)="00",SUMIF(BC[],MID($A66,1,2)&amp;"*",bc_2016a),IF(RIGHT($A66,1)="0",SUMIF(BC[],MID($A66,1,3)&amp;"*",bc_2016a),SUMIF(BC[],$A66,bc_2016a))))</f>
        <v>8350</v>
      </c>
      <c r="F66" s="154">
        <f ca="1">IF(RIGHT($A66,3)="000",SUMIF(BC[],MID($A66,1,1)&amp;"*",bc_2016),IF(RIGHT($A66,2)="00",SUMIF(BC[],MID($A66,1,2)&amp;"*",bc_2016),IF(RIGHT($A66,1)="0",SUMIF(BC[],MID($A66,1,3)&amp;"*",bc_2016),SUMIF(BC[],$A66,bc_2016))))</f>
        <v>48470</v>
      </c>
      <c r="G66" s="153">
        <f t="shared" ca="1" si="0"/>
        <v>31950</v>
      </c>
    </row>
    <row r="67" spans="1:7" x14ac:dyDescent="0.2">
      <c r="A67" s="83">
        <v>1244</v>
      </c>
      <c r="B67" s="60" t="s">
        <v>498</v>
      </c>
      <c r="C67" s="154">
        <f ca="1">IF(RIGHT($A67,3)="000",SUMIF(BC[],MID($A67,1,1)&amp;"*",bc_2015),IF(RIGHT($A67,2)="00",SUMIF(BC[],MID($A67,1,2)&amp;"*",bc_2015),IF(RIGHT($A67,1)="0",SUMIF(BC[],MID($A67,1,3)&amp;"*",bc_2015),SUMIF(BC[],$A67,bc_2015))))</f>
        <v>88045805.579999998</v>
      </c>
      <c r="D67" s="154">
        <f ca="1">IF(RIGHT($A67,3)="000",SUMIF(BC[],MID($A67,1,1)&amp;"*",bc_2016c),IF(RIGHT($A67,2)="00",SUMIF(BC[],MID($A67,1,2)&amp;"*",bc_2016c),IF(RIGHT($A67,1)="0",SUMIF(BC[],MID($A67,1,3)&amp;"*",bc_2016c),SUMIF(BC[],$A67,bc_2016c))))</f>
        <v>39790837.25</v>
      </c>
      <c r="E67" s="154">
        <f ca="1">-IF(RIGHT($A67,3)="000",SUMIF(BC[],MID($A67,1,1)&amp;"*",bc_2016a),IF(RIGHT($A67,2)="00",SUMIF(BC[],MID($A67,1,2)&amp;"*",bc_2016a),IF(RIGHT($A67,1)="0",SUMIF(BC[],MID($A67,1,3)&amp;"*",bc_2016a),SUMIF(BC[],$A67,bc_2016a))))</f>
        <v>31308316.850000001</v>
      </c>
      <c r="F67" s="154">
        <f ca="1">IF(RIGHT($A67,3)="000",SUMIF(BC[],MID($A67,1,1)&amp;"*",bc_2016),IF(RIGHT($A67,2)="00",SUMIF(BC[],MID($A67,1,2)&amp;"*",bc_2016),IF(RIGHT($A67,1)="0",SUMIF(BC[],MID($A67,1,3)&amp;"*",bc_2016),SUMIF(BC[],$A67,bc_2016))))</f>
        <v>96528325.980000004</v>
      </c>
      <c r="G67" s="153">
        <f t="shared" ca="1" si="0"/>
        <v>8482520.400000006</v>
      </c>
    </row>
    <row r="68" spans="1:7" x14ac:dyDescent="0.2">
      <c r="A68" s="83">
        <v>1245</v>
      </c>
      <c r="B68" s="60" t="s">
        <v>25</v>
      </c>
      <c r="C68" s="154">
        <f ca="1">IF(RIGHT($A68,3)="000",SUMIF(BC[],MID($A68,1,1)&amp;"*",bc_2015),IF(RIGHT($A68,2)="00",SUMIF(BC[],MID($A68,1,2)&amp;"*",bc_2015),IF(RIGHT($A68,1)="0",SUMIF(BC[],MID($A68,1,3)&amp;"*",bc_2015),SUMIF(BC[],$A68,bc_2015))))</f>
        <v>0</v>
      </c>
      <c r="D68" s="154">
        <f ca="1">IF(RIGHT($A68,3)="000",SUMIF(BC[],MID($A68,1,1)&amp;"*",bc_2016c),IF(RIGHT($A68,2)="00",SUMIF(BC[],MID($A68,1,2)&amp;"*",bc_2016c),IF(RIGHT($A68,1)="0",SUMIF(BC[],MID($A68,1,3)&amp;"*",bc_2016c),SUMIF(BC[],$A68,bc_2016c))))</f>
        <v>0</v>
      </c>
      <c r="E68" s="154">
        <f ca="1">-IF(RIGHT($A68,3)="000",SUMIF(BC[],MID($A68,1,1)&amp;"*",bc_2016a),IF(RIGHT($A68,2)="00",SUMIF(BC[],MID($A68,1,2)&amp;"*",bc_2016a),IF(RIGHT($A68,1)="0",SUMIF(BC[],MID($A68,1,3)&amp;"*",bc_2016a),SUMIF(BC[],$A68,bc_2016a))))</f>
        <v>0</v>
      </c>
      <c r="F68" s="154">
        <f ca="1">IF(RIGHT($A68,3)="000",SUMIF(BC[],MID($A68,1,1)&amp;"*",bc_2016),IF(RIGHT($A68,2)="00",SUMIF(BC[],MID($A68,1,2)&amp;"*",bc_2016),IF(RIGHT($A68,1)="0",SUMIF(BC[],MID($A68,1,3)&amp;"*",bc_2016),SUMIF(BC[],$A68,bc_2016))))</f>
        <v>0</v>
      </c>
      <c r="G68" s="153">
        <f t="shared" ca="1" si="0"/>
        <v>0</v>
      </c>
    </row>
    <row r="69" spans="1:7" x14ac:dyDescent="0.2">
      <c r="A69" s="83">
        <v>1246</v>
      </c>
      <c r="B69" s="60" t="s">
        <v>26</v>
      </c>
      <c r="C69" s="154">
        <f ca="1">IF(RIGHT($A69,3)="000",SUMIF(BC[],MID($A69,1,1)&amp;"*",bc_2015),IF(RIGHT($A69,2)="00",SUMIF(BC[],MID($A69,1,2)&amp;"*",bc_2015),IF(RIGHT($A69,1)="0",SUMIF(BC[],MID($A69,1,3)&amp;"*",bc_2015),SUMIF(BC[],$A69,bc_2015))))</f>
        <v>11049919.52</v>
      </c>
      <c r="D69" s="154">
        <f ca="1">IF(RIGHT($A69,3)="000",SUMIF(BC[],MID($A69,1,1)&amp;"*",bc_2016c),IF(RIGHT($A69,2)="00",SUMIF(BC[],MID($A69,1,2)&amp;"*",bc_2016c),IF(RIGHT($A69,1)="0",SUMIF(BC[],MID($A69,1,3)&amp;"*",bc_2016c),SUMIF(BC[],$A69,bc_2016c))))</f>
        <v>2138007.87</v>
      </c>
      <c r="E69" s="154">
        <f ca="1">-IF(RIGHT($A69,3)="000",SUMIF(BC[],MID($A69,1,1)&amp;"*",bc_2016a),IF(RIGHT($A69,2)="00",SUMIF(BC[],MID($A69,1,2)&amp;"*",bc_2016a),IF(RIGHT($A69,1)="0",SUMIF(BC[],MID($A69,1,3)&amp;"*",bc_2016a),SUMIF(BC[],$A69,bc_2016a))))</f>
        <v>732539.82</v>
      </c>
      <c r="F69" s="154">
        <f ca="1">IF(RIGHT($A69,3)="000",SUMIF(BC[],MID($A69,1,1)&amp;"*",bc_2016),IF(RIGHT($A69,2)="00",SUMIF(BC[],MID($A69,1,2)&amp;"*",bc_2016),IF(RIGHT($A69,1)="0",SUMIF(BC[],MID($A69,1,3)&amp;"*",bc_2016),SUMIF(BC[],$A69,bc_2016))))</f>
        <v>12455387.57</v>
      </c>
      <c r="G69" s="153">
        <f t="shared" ref="G69:G100" ca="1" si="2">+F69-C69</f>
        <v>1405468.0500000007</v>
      </c>
    </row>
    <row r="70" spans="1:7" x14ac:dyDescent="0.2">
      <c r="A70" s="83">
        <v>1247</v>
      </c>
      <c r="B70" s="60" t="s">
        <v>292</v>
      </c>
      <c r="C70" s="154">
        <f ca="1">IF(RIGHT($A70,3)="000",SUMIF(BC[],MID($A70,1,1)&amp;"*",bc_2015),IF(RIGHT($A70,2)="00",SUMIF(BC[],MID($A70,1,2)&amp;"*",bc_2015),IF(RIGHT($A70,1)="0",SUMIF(BC[],MID($A70,1,3)&amp;"*",bc_2015),SUMIF(BC[],$A70,bc_2015))))</f>
        <v>0</v>
      </c>
      <c r="D70" s="154">
        <f ca="1">IF(RIGHT($A70,3)="000",SUMIF(BC[],MID($A70,1,1)&amp;"*",bc_2016c),IF(RIGHT($A70,2)="00",SUMIF(BC[],MID($A70,1,2)&amp;"*",bc_2016c),IF(RIGHT($A70,1)="0",SUMIF(BC[],MID($A70,1,3)&amp;"*",bc_2016c),SUMIF(BC[],$A70,bc_2016c))))</f>
        <v>0</v>
      </c>
      <c r="E70" s="154">
        <f ca="1">-IF(RIGHT($A70,3)="000",SUMIF(BC[],MID($A70,1,1)&amp;"*",bc_2016a),IF(RIGHT($A70,2)="00",SUMIF(BC[],MID($A70,1,2)&amp;"*",bc_2016a),IF(RIGHT($A70,1)="0",SUMIF(BC[],MID($A70,1,3)&amp;"*",bc_2016a),SUMIF(BC[],$A70,bc_2016a))))</f>
        <v>0</v>
      </c>
      <c r="F70" s="154">
        <f ca="1">IF(RIGHT($A70,3)="000",SUMIF(BC[],MID($A70,1,1)&amp;"*",bc_2016),IF(RIGHT($A70,2)="00",SUMIF(BC[],MID($A70,1,2)&amp;"*",bc_2016),IF(RIGHT($A70,1)="0",SUMIF(BC[],MID($A70,1,3)&amp;"*",bc_2016),SUMIF(BC[],$A70,bc_2016))))</f>
        <v>0</v>
      </c>
      <c r="G70" s="153">
        <f t="shared" ca="1" si="2"/>
        <v>0</v>
      </c>
    </row>
    <row r="71" spans="1:7" x14ac:dyDescent="0.2">
      <c r="A71" s="83">
        <v>1248</v>
      </c>
      <c r="B71" s="60" t="s">
        <v>27</v>
      </c>
      <c r="C71" s="154">
        <f ca="1">IF(RIGHT($A71,3)="000",SUMIF(BC[],MID($A71,1,1)&amp;"*",bc_2015),IF(RIGHT($A71,2)="00",SUMIF(BC[],MID($A71,1,2)&amp;"*",bc_2015),IF(RIGHT($A71,1)="0",SUMIF(BC[],MID($A71,1,3)&amp;"*",bc_2015),SUMIF(BC[],$A71,bc_2015))))</f>
        <v>0</v>
      </c>
      <c r="D71" s="154">
        <f ca="1">IF(RIGHT($A71,3)="000",SUMIF(BC[],MID($A71,1,1)&amp;"*",bc_2016c),IF(RIGHT($A71,2)="00",SUMIF(BC[],MID($A71,1,2)&amp;"*",bc_2016c),IF(RIGHT($A71,1)="0",SUMIF(BC[],MID($A71,1,3)&amp;"*",bc_2016c),SUMIF(BC[],$A71,bc_2016c))))</f>
        <v>0</v>
      </c>
      <c r="E71" s="154">
        <f ca="1">-IF(RIGHT($A71,3)="000",SUMIF(BC[],MID($A71,1,1)&amp;"*",bc_2016a),IF(RIGHT($A71,2)="00",SUMIF(BC[],MID($A71,1,2)&amp;"*",bc_2016a),IF(RIGHT($A71,1)="0",SUMIF(BC[],MID($A71,1,3)&amp;"*",bc_2016a),SUMIF(BC[],$A71,bc_2016a))))</f>
        <v>0</v>
      </c>
      <c r="F71" s="154">
        <f ca="1">IF(RIGHT($A71,3)="000",SUMIF(BC[],MID($A71,1,1)&amp;"*",bc_2016),IF(RIGHT($A71,2)="00",SUMIF(BC[],MID($A71,1,2)&amp;"*",bc_2016),IF(RIGHT($A71,1)="0",SUMIF(BC[],MID($A71,1,3)&amp;"*",bc_2016),SUMIF(BC[],$A71,bc_2016))))</f>
        <v>0</v>
      </c>
      <c r="G71" s="153">
        <f t="shared" ca="1" si="2"/>
        <v>0</v>
      </c>
    </row>
    <row r="72" spans="1:7" x14ac:dyDescent="0.2">
      <c r="A72" s="81">
        <v>1250</v>
      </c>
      <c r="B72" s="57" t="s">
        <v>28</v>
      </c>
      <c r="C72" s="153">
        <f ca="1">IF(RIGHT($A72,3)="000",SUMIF(BC[],MID($A72,1,1)&amp;"*",bc_2015),IF(RIGHT($A72,2)="00",SUMIF(BC[],MID($A72,1,2)&amp;"*",bc_2015),IF(RIGHT($A72,1)="0",SUMIF(BC[],MID($A72,1,3)&amp;"*",bc_2015),SUMIF(BC[],$A72,bc_2015))))</f>
        <v>23666345.420000002</v>
      </c>
      <c r="D72" s="153">
        <f ca="1">IF(RIGHT($A72,3)="000",SUMIF(BC[],MID($A72,1,1)&amp;"*",bc_2016c),IF(RIGHT($A72,2)="00",SUMIF(BC[],MID($A72,1,2)&amp;"*",bc_2016c),IF(RIGHT($A72,1)="0",SUMIF(BC[],MID($A72,1,3)&amp;"*",bc_2016c),SUMIF(BC[],$A72,bc_2016c))))</f>
        <v>678256.75</v>
      </c>
      <c r="E72" s="153">
        <f ca="1">-IF(RIGHT($A72,3)="000",SUMIF(BC[],MID($A72,1,1)&amp;"*",bc_2016a),IF(RIGHT($A72,2)="00",SUMIF(BC[],MID($A72,1,2)&amp;"*",bc_2016a),IF(RIGHT($A72,1)="0",SUMIF(BC[],MID($A72,1,3)&amp;"*",bc_2016a),SUMIF(BC[],$A72,bc_2016a))))</f>
        <v>299301.55</v>
      </c>
      <c r="F72" s="153">
        <f ca="1">IF(RIGHT($A72,3)="000",SUMIF(BC[],MID($A72,1,1)&amp;"*",bc_2016),IF(RIGHT($A72,2)="00",SUMIF(BC[],MID($A72,1,2)&amp;"*",bc_2016),IF(RIGHT($A72,1)="0",SUMIF(BC[],MID($A72,1,3)&amp;"*",bc_2016),SUMIF(BC[],$A72,bc_2016))))</f>
        <v>24045300.620000001</v>
      </c>
      <c r="G72" s="153">
        <f t="shared" ca="1" si="2"/>
        <v>378955.19999999925</v>
      </c>
    </row>
    <row r="73" spans="1:7" x14ac:dyDescent="0.2">
      <c r="A73" s="83">
        <v>1251</v>
      </c>
      <c r="B73" s="60" t="s">
        <v>293</v>
      </c>
      <c r="C73" s="154">
        <f ca="1">IF(RIGHT($A73,3)="000",SUMIF(BC[],MID($A73,1,1)&amp;"*",bc_2015),IF(RIGHT($A73,2)="00",SUMIF(BC[],MID($A73,1,2)&amp;"*",bc_2015),IF(RIGHT($A73,1)="0",SUMIF(BC[],MID($A73,1,3)&amp;"*",bc_2015),SUMIF(BC[],$A73,bc_2015))))</f>
        <v>0</v>
      </c>
      <c r="D73" s="154">
        <f ca="1">IF(RIGHT($A73,3)="000",SUMIF(BC[],MID($A73,1,1)&amp;"*",bc_2016c),IF(RIGHT($A73,2)="00",SUMIF(BC[],MID($A73,1,2)&amp;"*",bc_2016c),IF(RIGHT($A73,1)="0",SUMIF(BC[],MID($A73,1,3)&amp;"*",bc_2016c),SUMIF(BC[],$A73,bc_2016c))))</f>
        <v>0</v>
      </c>
      <c r="E73" s="154">
        <f ca="1">-IF(RIGHT($A73,3)="000",SUMIF(BC[],MID($A73,1,1)&amp;"*",bc_2016a),IF(RIGHT($A73,2)="00",SUMIF(BC[],MID($A73,1,2)&amp;"*",bc_2016a),IF(RIGHT($A73,1)="0",SUMIF(BC[],MID($A73,1,3)&amp;"*",bc_2016a),SUMIF(BC[],$A73,bc_2016a))))</f>
        <v>0</v>
      </c>
      <c r="F73" s="154">
        <f ca="1">IF(RIGHT($A73,3)="000",SUMIF(BC[],MID($A73,1,1)&amp;"*",bc_2016),IF(RIGHT($A73,2)="00",SUMIF(BC[],MID($A73,1,2)&amp;"*",bc_2016),IF(RIGHT($A73,1)="0",SUMIF(BC[],MID($A73,1,3)&amp;"*",bc_2016),SUMIF(BC[],$A73,bc_2016))))</f>
        <v>0</v>
      </c>
      <c r="G73" s="153">
        <f t="shared" ca="1" si="2"/>
        <v>0</v>
      </c>
    </row>
    <row r="74" spans="1:7" x14ac:dyDescent="0.2">
      <c r="A74" s="83">
        <v>1252</v>
      </c>
      <c r="B74" s="60" t="s">
        <v>294</v>
      </c>
      <c r="C74" s="155">
        <f ca="1">IF(RIGHT($A74,3)="000",SUMIF(BC[],MID($A74,1,1)&amp;"*",bc_2015),IF(RIGHT($A74,2)="00",SUMIF(BC[],MID($A74,1,2)&amp;"*",bc_2015),IF(RIGHT($A74,1)="0",SUMIF(BC[],MID($A74,1,3)&amp;"*",bc_2015),SUMIF(BC[],$A74,bc_2015))))</f>
        <v>0</v>
      </c>
      <c r="D74" s="155">
        <f ca="1">IF(RIGHT($A74,3)="000",SUMIF(BC[],MID($A74,1,1)&amp;"*",bc_2016c),IF(RIGHT($A74,2)="00",SUMIF(BC[],MID($A74,1,2)&amp;"*",bc_2016c),IF(RIGHT($A74,1)="0",SUMIF(BC[],MID($A74,1,3)&amp;"*",bc_2016c),SUMIF(BC[],$A74,bc_2016c))))</f>
        <v>0</v>
      </c>
      <c r="E74" s="155">
        <f ca="1">-IF(RIGHT($A74,3)="000",SUMIF(BC[],MID($A74,1,1)&amp;"*",bc_2016a),IF(RIGHT($A74,2)="00",SUMIF(BC[],MID($A74,1,2)&amp;"*",bc_2016a),IF(RIGHT($A74,1)="0",SUMIF(BC[],MID($A74,1,3)&amp;"*",bc_2016a),SUMIF(BC[],$A74,bc_2016a))))</f>
        <v>0</v>
      </c>
      <c r="F74" s="155">
        <f ca="1">IF(RIGHT($A74,3)="000",SUMIF(BC[],MID($A74,1,1)&amp;"*",bc_2016),IF(RIGHT($A74,2)="00",SUMIF(BC[],MID($A74,1,2)&amp;"*",bc_2016),IF(RIGHT($A74,1)="0",SUMIF(BC[],MID($A74,1,3)&amp;"*",bc_2016),SUMIF(BC[],$A74,bc_2016))))</f>
        <v>0</v>
      </c>
      <c r="G74" s="153">
        <f t="shared" ca="1" si="2"/>
        <v>0</v>
      </c>
    </row>
    <row r="75" spans="1:7" x14ac:dyDescent="0.2">
      <c r="A75" s="83">
        <v>1253</v>
      </c>
      <c r="B75" s="60" t="s">
        <v>295</v>
      </c>
      <c r="C75" s="155">
        <f ca="1">IF(RIGHT($A75,3)="000",SUMIF(BC[],MID($A75,1,1)&amp;"*",bc_2015),IF(RIGHT($A75,2)="00",SUMIF(BC[],MID($A75,1,2)&amp;"*",bc_2015),IF(RIGHT($A75,1)="0",SUMIF(BC[],MID($A75,1,3)&amp;"*",bc_2015),SUMIF(BC[],$A75,bc_2015))))</f>
        <v>0</v>
      </c>
      <c r="D75" s="155">
        <f ca="1">IF(RIGHT($A75,3)="000",SUMIF(BC[],MID($A75,1,1)&amp;"*",bc_2016c),IF(RIGHT($A75,2)="00",SUMIF(BC[],MID($A75,1,2)&amp;"*",bc_2016c),IF(RIGHT($A75,1)="0",SUMIF(BC[],MID($A75,1,3)&amp;"*",bc_2016c),SUMIF(BC[],$A75,bc_2016c))))</f>
        <v>0</v>
      </c>
      <c r="E75" s="155">
        <f ca="1">-IF(RIGHT($A75,3)="000",SUMIF(BC[],MID($A75,1,1)&amp;"*",bc_2016a),IF(RIGHT($A75,2)="00",SUMIF(BC[],MID($A75,1,2)&amp;"*",bc_2016a),IF(RIGHT($A75,1)="0",SUMIF(BC[],MID($A75,1,3)&amp;"*",bc_2016a),SUMIF(BC[],$A75,bc_2016a))))</f>
        <v>0</v>
      </c>
      <c r="F75" s="155">
        <f ca="1">IF(RIGHT($A75,3)="000",SUMIF(BC[],MID($A75,1,1)&amp;"*",bc_2016),IF(RIGHT($A75,2)="00",SUMIF(BC[],MID($A75,1,2)&amp;"*",bc_2016),IF(RIGHT($A75,1)="0",SUMIF(BC[],MID($A75,1,3)&amp;"*",bc_2016),SUMIF(BC[],$A75,bc_2016))))</f>
        <v>0</v>
      </c>
      <c r="G75" s="153">
        <f t="shared" ca="1" si="2"/>
        <v>0</v>
      </c>
    </row>
    <row r="76" spans="1:7" x14ac:dyDescent="0.2">
      <c r="A76" s="83">
        <v>1254</v>
      </c>
      <c r="B76" s="60" t="s">
        <v>296</v>
      </c>
      <c r="C76" s="155">
        <f ca="1">IF(RIGHT($A76,3)="000",SUMIF(BC[],MID($A76,1,1)&amp;"*",bc_2015),IF(RIGHT($A76,2)="00",SUMIF(BC[],MID($A76,1,2)&amp;"*",bc_2015),IF(RIGHT($A76,1)="0",SUMIF(BC[],MID($A76,1,3)&amp;"*",bc_2015),SUMIF(BC[],$A76,bc_2015))))</f>
        <v>23666345.420000002</v>
      </c>
      <c r="D76" s="155">
        <f ca="1">IF(RIGHT($A76,3)="000",SUMIF(BC[],MID($A76,1,1)&amp;"*",bc_2016c),IF(RIGHT($A76,2)="00",SUMIF(BC[],MID($A76,1,2)&amp;"*",bc_2016c),IF(RIGHT($A76,1)="0",SUMIF(BC[],MID($A76,1,3)&amp;"*",bc_2016c),SUMIF(BC[],$A76,bc_2016c))))</f>
        <v>678256.75</v>
      </c>
      <c r="E76" s="155">
        <f ca="1">-IF(RIGHT($A76,3)="000",SUMIF(BC[],MID($A76,1,1)&amp;"*",bc_2016a),IF(RIGHT($A76,2)="00",SUMIF(BC[],MID($A76,1,2)&amp;"*",bc_2016a),IF(RIGHT($A76,1)="0",SUMIF(BC[],MID($A76,1,3)&amp;"*",bc_2016a),SUMIF(BC[],$A76,bc_2016a))))</f>
        <v>299301.55</v>
      </c>
      <c r="F76" s="155">
        <f ca="1">IF(RIGHT($A76,3)="000",SUMIF(BC[],MID($A76,1,1)&amp;"*",bc_2016),IF(RIGHT($A76,2)="00",SUMIF(BC[],MID($A76,1,2)&amp;"*",bc_2016),IF(RIGHT($A76,1)="0",SUMIF(BC[],MID($A76,1,3)&amp;"*",bc_2016),SUMIF(BC[],$A76,bc_2016))))</f>
        <v>24045300.620000001</v>
      </c>
      <c r="G76" s="153">
        <f t="shared" ca="1" si="2"/>
        <v>378955.19999999925</v>
      </c>
    </row>
    <row r="77" spans="1:7" x14ac:dyDescent="0.2">
      <c r="A77" s="83">
        <v>1259</v>
      </c>
      <c r="B77" s="60" t="s">
        <v>297</v>
      </c>
      <c r="C77" s="155">
        <f ca="1">IF(RIGHT($A77,3)="000",SUMIF(BC[],MID($A77,1,1)&amp;"*",bc_2015),IF(RIGHT($A77,2)="00",SUMIF(BC[],MID($A77,1,2)&amp;"*",bc_2015),IF(RIGHT($A77,1)="0",SUMIF(BC[],MID($A77,1,3)&amp;"*",bc_2015),SUMIF(BC[],$A77,bc_2015))))</f>
        <v>0</v>
      </c>
      <c r="D77" s="155">
        <f ca="1">IF(RIGHT($A77,3)="000",SUMIF(BC[],MID($A77,1,1)&amp;"*",bc_2016c),IF(RIGHT($A77,2)="00",SUMIF(BC[],MID($A77,1,2)&amp;"*",bc_2016c),IF(RIGHT($A77,1)="0",SUMIF(BC[],MID($A77,1,3)&amp;"*",bc_2016c),SUMIF(BC[],$A77,bc_2016c))))</f>
        <v>0</v>
      </c>
      <c r="E77" s="155">
        <f ca="1">-IF(RIGHT($A77,3)="000",SUMIF(BC[],MID($A77,1,1)&amp;"*",bc_2016a),IF(RIGHT($A77,2)="00",SUMIF(BC[],MID($A77,1,2)&amp;"*",bc_2016a),IF(RIGHT($A77,1)="0",SUMIF(BC[],MID($A77,1,3)&amp;"*",bc_2016a),SUMIF(BC[],$A77,bc_2016a))))</f>
        <v>0</v>
      </c>
      <c r="F77" s="155">
        <f ca="1">IF(RIGHT($A77,3)="000",SUMIF(BC[],MID($A77,1,1)&amp;"*",bc_2016),IF(RIGHT($A77,2)="00",SUMIF(BC[],MID($A77,1,2)&amp;"*",bc_2016),IF(RIGHT($A77,1)="0",SUMIF(BC[],MID($A77,1,3)&amp;"*",bc_2016),SUMIF(BC[],$A77,bc_2016))))</f>
        <v>0</v>
      </c>
      <c r="G77" s="153">
        <f t="shared" ca="1" si="2"/>
        <v>0</v>
      </c>
    </row>
    <row r="78" spans="1:7" x14ac:dyDescent="0.2">
      <c r="A78" s="81">
        <v>1260</v>
      </c>
      <c r="B78" s="57" t="s">
        <v>30</v>
      </c>
      <c r="C78" s="153">
        <f ca="1">IF(RIGHT($A78,3)="000",SUMIF(BC[],MID($A78,1,1)&amp;"*",bc_2015),IF(RIGHT($A78,2)="00",SUMIF(BC[],MID($A78,1,2)&amp;"*",bc_2015),IF(RIGHT($A78,1)="0",SUMIF(BC[],MID($A78,1,3)&amp;"*",bc_2015),SUMIF(BC[],$A78,bc_2015))))</f>
        <v>-384450968.65000004</v>
      </c>
      <c r="D78" s="153">
        <f ca="1">IF(RIGHT($A78,3)="000",SUMIF(BC[],MID($A78,1,1)&amp;"*",bc_2016c),IF(RIGHT($A78,2)="00",SUMIF(BC[],MID($A78,1,2)&amp;"*",bc_2016c),IF(RIGHT($A78,1)="0",SUMIF(BC[],MID($A78,1,3)&amp;"*",bc_2016c),SUMIF(BC[],$A78,bc_2016c))))</f>
        <v>8105630.6899999995</v>
      </c>
      <c r="E78" s="153">
        <f ca="1">-IF(RIGHT($A78,3)="000",SUMIF(BC[],MID($A78,1,1)&amp;"*",bc_2016a),IF(RIGHT($A78,2)="00",SUMIF(BC[],MID($A78,1,2)&amp;"*",bc_2016a),IF(RIGHT($A78,1)="0",SUMIF(BC[],MID($A78,1,3)&amp;"*",bc_2016a),SUMIF(BC[],$A78,bc_2016a))))</f>
        <v>112583287.85999998</v>
      </c>
      <c r="F78" s="153">
        <f ca="1">IF(RIGHT($A78,3)="000",SUMIF(BC[],MID($A78,1,1)&amp;"*",bc_2016),IF(RIGHT($A78,2)="00",SUMIF(BC[],MID($A78,1,2)&amp;"*",bc_2016),IF(RIGHT($A78,1)="0",SUMIF(BC[],MID($A78,1,3)&amp;"*",bc_2016),SUMIF(BC[],$A78,bc_2016))))</f>
        <v>-488928625.81999993</v>
      </c>
      <c r="G78" s="153">
        <f t="shared" ca="1" si="2"/>
        <v>-104477657.1699999</v>
      </c>
    </row>
    <row r="79" spans="1:7" x14ac:dyDescent="0.2">
      <c r="A79" s="83">
        <v>1261</v>
      </c>
      <c r="B79" s="60" t="s">
        <v>298</v>
      </c>
      <c r="C79" s="155">
        <f ca="1">IF(RIGHT($A79,3)="000",SUMIF(BC[],MID($A79,1,1)&amp;"*",bc_2015),IF(RIGHT($A79,2)="00",SUMIF(BC[],MID($A79,1,2)&amp;"*",bc_2015),IF(RIGHT($A79,1)="0",SUMIF(BC[],MID($A79,1,3)&amp;"*",bc_2015),SUMIF(BC[],$A79,bc_2015))))</f>
        <v>-145132405.97999999</v>
      </c>
      <c r="D79" s="155">
        <f ca="1">IF(RIGHT($A79,3)="000",SUMIF(BC[],MID($A79,1,1)&amp;"*",bc_2016c),IF(RIGHT($A79,2)="00",SUMIF(BC[],MID($A79,1,2)&amp;"*",bc_2016c),IF(RIGHT($A79,1)="0",SUMIF(BC[],MID($A79,1,3)&amp;"*",bc_2016c),SUMIF(BC[],$A79,bc_2016c))))</f>
        <v>0</v>
      </c>
      <c r="E79" s="155">
        <f ca="1">-IF(RIGHT($A79,3)="000",SUMIF(BC[],MID($A79,1,1)&amp;"*",bc_2016a),IF(RIGHT($A79,2)="00",SUMIF(BC[],MID($A79,1,2)&amp;"*",bc_2016a),IF(RIGHT($A79,1)="0",SUMIF(BC[],MID($A79,1,3)&amp;"*",bc_2016a),SUMIF(BC[],$A79,bc_2016a))))</f>
        <v>54178731.130000003</v>
      </c>
      <c r="F79" s="155">
        <f ca="1">IF(RIGHT($A79,3)="000",SUMIF(BC[],MID($A79,1,1)&amp;"*",bc_2016),IF(RIGHT($A79,2)="00",SUMIF(BC[],MID($A79,1,2)&amp;"*",bc_2016),IF(RIGHT($A79,1)="0",SUMIF(BC[],MID($A79,1,3)&amp;"*",bc_2016),SUMIF(BC[],$A79,bc_2016))))</f>
        <v>-199311137.11000001</v>
      </c>
      <c r="G79" s="153">
        <f t="shared" ca="1" si="2"/>
        <v>-54178731.130000025</v>
      </c>
    </row>
    <row r="80" spans="1:7" x14ac:dyDescent="0.2">
      <c r="A80" s="83">
        <v>1262</v>
      </c>
      <c r="B80" s="60" t="s">
        <v>299</v>
      </c>
      <c r="C80" s="155">
        <f ca="1">IF(RIGHT($A80,3)="000",SUMIF(BC[],MID($A80,1,1)&amp;"*",bc_2015),IF(RIGHT($A80,2)="00",SUMIF(BC[],MID($A80,1,2)&amp;"*",bc_2015),IF(RIGHT($A80,1)="0",SUMIF(BC[],MID($A80,1,3)&amp;"*",bc_2015),SUMIF(BC[],$A80,bc_2015))))</f>
        <v>0</v>
      </c>
      <c r="D80" s="155">
        <f ca="1">IF(RIGHT($A80,3)="000",SUMIF(BC[],MID($A80,1,1)&amp;"*",bc_2016c),IF(RIGHT($A80,2)="00",SUMIF(BC[],MID($A80,1,2)&amp;"*",bc_2016c),IF(RIGHT($A80,1)="0",SUMIF(BC[],MID($A80,1,3)&amp;"*",bc_2016c),SUMIF(BC[],$A80,bc_2016c))))</f>
        <v>0</v>
      </c>
      <c r="E80" s="155">
        <f ca="1">-IF(RIGHT($A80,3)="000",SUMIF(BC[],MID($A80,1,1)&amp;"*",bc_2016a),IF(RIGHT($A80,2)="00",SUMIF(BC[],MID($A80,1,2)&amp;"*",bc_2016a),IF(RIGHT($A80,1)="0",SUMIF(BC[],MID($A80,1,3)&amp;"*",bc_2016a),SUMIF(BC[],$A80,bc_2016a))))</f>
        <v>0</v>
      </c>
      <c r="F80" s="155">
        <f ca="1">IF(RIGHT($A80,3)="000",SUMIF(BC[],MID($A80,1,1)&amp;"*",bc_2016),IF(RIGHT($A80,2)="00",SUMIF(BC[],MID($A80,1,2)&amp;"*",bc_2016),IF(RIGHT($A80,1)="0",SUMIF(BC[],MID($A80,1,3)&amp;"*",bc_2016),SUMIF(BC[],$A80,bc_2016))))</f>
        <v>0</v>
      </c>
      <c r="G80" s="153">
        <f t="shared" ca="1" si="2"/>
        <v>0</v>
      </c>
    </row>
    <row r="81" spans="1:7" x14ac:dyDescent="0.2">
      <c r="A81" s="83">
        <v>1263</v>
      </c>
      <c r="B81" s="60" t="s">
        <v>300</v>
      </c>
      <c r="C81" s="155">
        <f ca="1">IF(RIGHT($A81,3)="000",SUMIF(BC[],MID($A81,1,1)&amp;"*",bc_2015),IF(RIGHT($A81,2)="00",SUMIF(BC[],MID($A81,1,2)&amp;"*",bc_2015),IF(RIGHT($A81,1)="0",SUMIF(BC[],MID($A81,1,3)&amp;"*",bc_2015),SUMIF(BC[],$A81,bc_2015))))</f>
        <v>-216910292.25000006</v>
      </c>
      <c r="D81" s="155">
        <f ca="1">IF(RIGHT($A81,3)="000",SUMIF(BC[],MID($A81,1,1)&amp;"*",bc_2016c),IF(RIGHT($A81,2)="00",SUMIF(BC[],MID($A81,1,2)&amp;"*",bc_2016c),IF(RIGHT($A81,1)="0",SUMIF(BC[],MID($A81,1,3)&amp;"*",bc_2016c),SUMIF(BC[],$A81,bc_2016c))))</f>
        <v>8100321.2799999993</v>
      </c>
      <c r="E81" s="155">
        <f ca="1">-IF(RIGHT($A81,3)="000",SUMIF(BC[],MID($A81,1,1)&amp;"*",bc_2016a),IF(RIGHT($A81,2)="00",SUMIF(BC[],MID($A81,1,2)&amp;"*",bc_2016a),IF(RIGHT($A81,1)="0",SUMIF(BC[],MID($A81,1,3)&amp;"*",bc_2016a),SUMIF(BC[],$A81,bc_2016a))))</f>
        <v>56936192.410000004</v>
      </c>
      <c r="F81" s="155">
        <f ca="1">IF(RIGHT($A81,3)="000",SUMIF(BC[],MID($A81,1,1)&amp;"*",bc_2016),IF(RIGHT($A81,2)="00",SUMIF(BC[],MID($A81,1,2)&amp;"*",bc_2016),IF(RIGHT($A81,1)="0",SUMIF(BC[],MID($A81,1,3)&amp;"*",bc_2016),SUMIF(BC[],$A81,bc_2016))))</f>
        <v>-265746163.38</v>
      </c>
      <c r="G81" s="153">
        <f t="shared" ca="1" si="2"/>
        <v>-48835871.129999936</v>
      </c>
    </row>
    <row r="82" spans="1:7" x14ac:dyDescent="0.2">
      <c r="A82" s="83">
        <v>1264</v>
      </c>
      <c r="B82" s="60" t="s">
        <v>301</v>
      </c>
      <c r="C82" s="155">
        <f ca="1">IF(RIGHT($A82,3)="000",SUMIF(BC[],MID($A82,1,1)&amp;"*",bc_2015),IF(RIGHT($A82,2)="00",SUMIF(BC[],MID($A82,1,2)&amp;"*",bc_2015),IF(RIGHT($A82,1)="0",SUMIF(BC[],MID($A82,1,3)&amp;"*",bc_2015),SUMIF(BC[],$A82,bc_2015))))</f>
        <v>0</v>
      </c>
      <c r="D82" s="155">
        <f ca="1">IF(RIGHT($A82,3)="000",SUMIF(BC[],MID($A82,1,1)&amp;"*",bc_2016c),IF(RIGHT($A82,2)="00",SUMIF(BC[],MID($A82,1,2)&amp;"*",bc_2016c),IF(RIGHT($A82,1)="0",SUMIF(BC[],MID($A82,1,3)&amp;"*",bc_2016c),SUMIF(BC[],$A82,bc_2016c))))</f>
        <v>0</v>
      </c>
      <c r="E82" s="155">
        <f ca="1">-IF(RIGHT($A82,3)="000",SUMIF(BC[],MID($A82,1,1)&amp;"*",bc_2016a),IF(RIGHT($A82,2)="00",SUMIF(BC[],MID($A82,1,2)&amp;"*",bc_2016a),IF(RIGHT($A82,1)="0",SUMIF(BC[],MID($A82,1,3)&amp;"*",bc_2016a),SUMIF(BC[],$A82,bc_2016a))))</f>
        <v>0</v>
      </c>
      <c r="F82" s="155">
        <f ca="1">IF(RIGHT($A82,3)="000",SUMIF(BC[],MID($A82,1,1)&amp;"*",bc_2016),IF(RIGHT($A82,2)="00",SUMIF(BC[],MID($A82,1,2)&amp;"*",bc_2016),IF(RIGHT($A82,1)="0",SUMIF(BC[],MID($A82,1,3)&amp;"*",bc_2016),SUMIF(BC[],$A82,bc_2016))))</f>
        <v>0</v>
      </c>
      <c r="G82" s="153">
        <f t="shared" ca="1" si="2"/>
        <v>0</v>
      </c>
    </row>
    <row r="83" spans="1:7" x14ac:dyDescent="0.2">
      <c r="A83" s="83">
        <v>1265</v>
      </c>
      <c r="B83" s="60" t="s">
        <v>302</v>
      </c>
      <c r="C83" s="155">
        <f ca="1">IF(RIGHT($A83,3)="000",SUMIF(BC[],MID($A83,1,1)&amp;"*",bc_2015),IF(RIGHT($A83,2)="00",SUMIF(BC[],MID($A83,1,2)&amp;"*",bc_2015),IF(RIGHT($A83,1)="0",SUMIF(BC[],MID($A83,1,3)&amp;"*",bc_2015),SUMIF(BC[],$A83,bc_2015))))</f>
        <v>-22408270.420000002</v>
      </c>
      <c r="D83" s="155">
        <f ca="1">IF(RIGHT($A83,3)="000",SUMIF(BC[],MID($A83,1,1)&amp;"*",bc_2016c),IF(RIGHT($A83,2)="00",SUMIF(BC[],MID($A83,1,2)&amp;"*",bc_2016c),IF(RIGHT($A83,1)="0",SUMIF(BC[],MID($A83,1,3)&amp;"*",bc_2016c),SUMIF(BC[],$A83,bc_2016c))))</f>
        <v>5309.41</v>
      </c>
      <c r="E83" s="155">
        <f ca="1">-IF(RIGHT($A83,3)="000",SUMIF(BC[],MID($A83,1,1)&amp;"*",bc_2016a),IF(RIGHT($A83,2)="00",SUMIF(BC[],MID($A83,1,2)&amp;"*",bc_2016a),IF(RIGHT($A83,1)="0",SUMIF(BC[],MID($A83,1,3)&amp;"*",bc_2016a),SUMIF(BC[],$A83,bc_2016a))))</f>
        <v>1468364.32</v>
      </c>
      <c r="F83" s="155">
        <f ca="1">IF(RIGHT($A83,3)="000",SUMIF(BC[],MID($A83,1,1)&amp;"*",bc_2016),IF(RIGHT($A83,2)="00",SUMIF(BC[],MID($A83,1,2)&amp;"*",bc_2016),IF(RIGHT($A83,1)="0",SUMIF(BC[],MID($A83,1,3)&amp;"*",bc_2016),SUMIF(BC[],$A83,bc_2016))))</f>
        <v>-23871325.329999998</v>
      </c>
      <c r="G83" s="153">
        <f t="shared" ca="1" si="2"/>
        <v>-1463054.9099999964</v>
      </c>
    </row>
    <row r="84" spans="1:7" x14ac:dyDescent="0.2">
      <c r="A84" s="81">
        <v>1270</v>
      </c>
      <c r="B84" s="57" t="s">
        <v>31</v>
      </c>
      <c r="C84" s="153">
        <f ca="1">IF(RIGHT($A84,3)="000",SUMIF(BC[],MID($A84,1,1)&amp;"*",bc_2015),IF(RIGHT($A84,2)="00",SUMIF(BC[],MID($A84,1,2)&amp;"*",bc_2015),IF(RIGHT($A84,1)="0",SUMIF(BC[],MID($A84,1,3)&amp;"*",bc_2015),SUMIF(BC[],$A84,bc_2015))))</f>
        <v>0</v>
      </c>
      <c r="D84" s="153">
        <f ca="1">IF(RIGHT($A84,3)="000",SUMIF(BC[],MID($A84,1,1)&amp;"*",bc_2016c),IF(RIGHT($A84,2)="00",SUMIF(BC[],MID($A84,1,2)&amp;"*",bc_2016c),IF(RIGHT($A84,1)="0",SUMIF(BC[],MID($A84,1,3)&amp;"*",bc_2016c),SUMIF(BC[],$A84,bc_2016c))))</f>
        <v>0</v>
      </c>
      <c r="E84" s="153">
        <f ca="1">-IF(RIGHT($A84,3)="000",SUMIF(BC[],MID($A84,1,1)&amp;"*",bc_2016a),IF(RIGHT($A84,2)="00",SUMIF(BC[],MID($A84,1,2)&amp;"*",bc_2016a),IF(RIGHT($A84,1)="0",SUMIF(BC[],MID($A84,1,3)&amp;"*",bc_2016a),SUMIF(BC[],$A84,bc_2016a))))</f>
        <v>0</v>
      </c>
      <c r="F84" s="153">
        <f ca="1">IF(RIGHT($A84,3)="000",SUMIF(BC[],MID($A84,1,1)&amp;"*",bc_2016),IF(RIGHT($A84,2)="00",SUMIF(BC[],MID($A84,1,2)&amp;"*",bc_2016),IF(RIGHT($A84,1)="0",SUMIF(BC[],MID($A84,1,3)&amp;"*",bc_2016),SUMIF(BC[],$A84,bc_2016))))</f>
        <v>0</v>
      </c>
      <c r="G84" s="153">
        <f t="shared" ca="1" si="2"/>
        <v>0</v>
      </c>
    </row>
    <row r="85" spans="1:7" x14ac:dyDescent="0.2">
      <c r="A85" s="83">
        <v>1271</v>
      </c>
      <c r="B85" s="60" t="s">
        <v>303</v>
      </c>
      <c r="C85" s="155">
        <f ca="1">IF(RIGHT($A85,3)="000",SUMIF(BC[],MID($A85,1,1)&amp;"*",bc_2015),IF(RIGHT($A85,2)="00",SUMIF(BC[],MID($A85,1,2)&amp;"*",bc_2015),IF(RIGHT($A85,1)="0",SUMIF(BC[],MID($A85,1,3)&amp;"*",bc_2015),SUMIF(BC[],$A85,bc_2015))))</f>
        <v>0</v>
      </c>
      <c r="D85" s="155">
        <f ca="1">IF(RIGHT($A85,3)="000",SUMIF(BC[],MID($A85,1,1)&amp;"*",bc_2016c),IF(RIGHT($A85,2)="00",SUMIF(BC[],MID($A85,1,2)&amp;"*",bc_2016c),IF(RIGHT($A85,1)="0",SUMIF(BC[],MID($A85,1,3)&amp;"*",bc_2016c),SUMIF(BC[],$A85,bc_2016c))))</f>
        <v>0</v>
      </c>
      <c r="E85" s="155">
        <f ca="1">-IF(RIGHT($A85,3)="000",SUMIF(BC[],MID($A85,1,1)&amp;"*",bc_2016a),IF(RIGHT($A85,2)="00",SUMIF(BC[],MID($A85,1,2)&amp;"*",bc_2016a),IF(RIGHT($A85,1)="0",SUMIF(BC[],MID($A85,1,3)&amp;"*",bc_2016a),SUMIF(BC[],$A85,bc_2016a))))</f>
        <v>0</v>
      </c>
      <c r="F85" s="155">
        <f ca="1">IF(RIGHT($A85,3)="000",SUMIF(BC[],MID($A85,1,1)&amp;"*",bc_2016),IF(RIGHT($A85,2)="00",SUMIF(BC[],MID($A85,1,2)&amp;"*",bc_2016),IF(RIGHT($A85,1)="0",SUMIF(BC[],MID($A85,1,3)&amp;"*",bc_2016),SUMIF(BC[],$A85,bc_2016))))</f>
        <v>0</v>
      </c>
      <c r="G85" s="153">
        <f t="shared" ca="1" si="2"/>
        <v>0</v>
      </c>
    </row>
    <row r="86" spans="1:7" x14ac:dyDescent="0.2">
      <c r="A86" s="83">
        <v>1272</v>
      </c>
      <c r="B86" s="60" t="s">
        <v>304</v>
      </c>
      <c r="C86" s="155">
        <f ca="1">IF(RIGHT($A86,3)="000",SUMIF(BC[],MID($A86,1,1)&amp;"*",bc_2015),IF(RIGHT($A86,2)="00",SUMIF(BC[],MID($A86,1,2)&amp;"*",bc_2015),IF(RIGHT($A86,1)="0",SUMIF(BC[],MID($A86,1,3)&amp;"*",bc_2015),SUMIF(BC[],$A86,bc_2015))))</f>
        <v>0</v>
      </c>
      <c r="D86" s="155">
        <f ca="1">IF(RIGHT($A86,3)="000",SUMIF(BC[],MID($A86,1,1)&amp;"*",bc_2016c),IF(RIGHT($A86,2)="00",SUMIF(BC[],MID($A86,1,2)&amp;"*",bc_2016c),IF(RIGHT($A86,1)="0",SUMIF(BC[],MID($A86,1,3)&amp;"*",bc_2016c),SUMIF(BC[],$A86,bc_2016c))))</f>
        <v>0</v>
      </c>
      <c r="E86" s="155">
        <f ca="1">-IF(RIGHT($A86,3)="000",SUMIF(BC[],MID($A86,1,1)&amp;"*",bc_2016a),IF(RIGHT($A86,2)="00",SUMIF(BC[],MID($A86,1,2)&amp;"*",bc_2016a),IF(RIGHT($A86,1)="0",SUMIF(BC[],MID($A86,1,3)&amp;"*",bc_2016a),SUMIF(BC[],$A86,bc_2016a))))</f>
        <v>0</v>
      </c>
      <c r="F86" s="155">
        <f ca="1">IF(RIGHT($A86,3)="000",SUMIF(BC[],MID($A86,1,1)&amp;"*",bc_2016),IF(RIGHT($A86,2)="00",SUMIF(BC[],MID($A86,1,2)&amp;"*",bc_2016),IF(RIGHT($A86,1)="0",SUMIF(BC[],MID($A86,1,3)&amp;"*",bc_2016),SUMIF(BC[],$A86,bc_2016))))</f>
        <v>0</v>
      </c>
      <c r="G86" s="153">
        <f t="shared" ca="1" si="2"/>
        <v>0</v>
      </c>
    </row>
    <row r="87" spans="1:7" x14ac:dyDescent="0.2">
      <c r="A87" s="83">
        <v>1273</v>
      </c>
      <c r="B87" s="60" t="s">
        <v>305</v>
      </c>
      <c r="C87" s="155">
        <f ca="1">IF(RIGHT($A87,3)="000",SUMIF(BC[],MID($A87,1,1)&amp;"*",bc_2015),IF(RIGHT($A87,2)="00",SUMIF(BC[],MID($A87,1,2)&amp;"*",bc_2015),IF(RIGHT($A87,1)="0",SUMIF(BC[],MID($A87,1,3)&amp;"*",bc_2015),SUMIF(BC[],$A87,bc_2015))))</f>
        <v>0</v>
      </c>
      <c r="D87" s="155">
        <f ca="1">IF(RIGHT($A87,3)="000",SUMIF(BC[],MID($A87,1,1)&amp;"*",bc_2016c),IF(RIGHT($A87,2)="00",SUMIF(BC[],MID($A87,1,2)&amp;"*",bc_2016c),IF(RIGHT($A87,1)="0",SUMIF(BC[],MID($A87,1,3)&amp;"*",bc_2016c),SUMIF(BC[],$A87,bc_2016c))))</f>
        <v>0</v>
      </c>
      <c r="E87" s="155">
        <f ca="1">-IF(RIGHT($A87,3)="000",SUMIF(BC[],MID($A87,1,1)&amp;"*",bc_2016a),IF(RIGHT($A87,2)="00",SUMIF(BC[],MID($A87,1,2)&amp;"*",bc_2016a),IF(RIGHT($A87,1)="0",SUMIF(BC[],MID($A87,1,3)&amp;"*",bc_2016a),SUMIF(BC[],$A87,bc_2016a))))</f>
        <v>0</v>
      </c>
      <c r="F87" s="155">
        <f ca="1">IF(RIGHT($A87,3)="000",SUMIF(BC[],MID($A87,1,1)&amp;"*",bc_2016),IF(RIGHT($A87,2)="00",SUMIF(BC[],MID($A87,1,2)&amp;"*",bc_2016),IF(RIGHT($A87,1)="0",SUMIF(BC[],MID($A87,1,3)&amp;"*",bc_2016),SUMIF(BC[],$A87,bc_2016))))</f>
        <v>0</v>
      </c>
      <c r="G87" s="153">
        <f t="shared" ca="1" si="2"/>
        <v>0</v>
      </c>
    </row>
    <row r="88" spans="1:7" x14ac:dyDescent="0.2">
      <c r="A88" s="83">
        <v>1274</v>
      </c>
      <c r="B88" s="60" t="s">
        <v>306</v>
      </c>
      <c r="C88" s="155">
        <f ca="1">IF(RIGHT($A88,3)="000",SUMIF(BC[],MID($A88,1,1)&amp;"*",bc_2015),IF(RIGHT($A88,2)="00",SUMIF(BC[],MID($A88,1,2)&amp;"*",bc_2015),IF(RIGHT($A88,1)="0",SUMIF(BC[],MID($A88,1,3)&amp;"*",bc_2015),SUMIF(BC[],$A88,bc_2015))))</f>
        <v>0</v>
      </c>
      <c r="D88" s="155">
        <f ca="1">IF(RIGHT($A88,3)="000",SUMIF(BC[],MID($A88,1,1)&amp;"*",bc_2016c),IF(RIGHT($A88,2)="00",SUMIF(BC[],MID($A88,1,2)&amp;"*",bc_2016c),IF(RIGHT($A88,1)="0",SUMIF(BC[],MID($A88,1,3)&amp;"*",bc_2016c),SUMIF(BC[],$A88,bc_2016c))))</f>
        <v>0</v>
      </c>
      <c r="E88" s="155">
        <f ca="1">-IF(RIGHT($A88,3)="000",SUMIF(BC[],MID($A88,1,1)&amp;"*",bc_2016a),IF(RIGHT($A88,2)="00",SUMIF(BC[],MID($A88,1,2)&amp;"*",bc_2016a),IF(RIGHT($A88,1)="0",SUMIF(BC[],MID($A88,1,3)&amp;"*",bc_2016a),SUMIF(BC[],$A88,bc_2016a))))</f>
        <v>0</v>
      </c>
      <c r="F88" s="155">
        <f ca="1">IF(RIGHT($A88,3)="000",SUMIF(BC[],MID($A88,1,1)&amp;"*",bc_2016),IF(RIGHT($A88,2)="00",SUMIF(BC[],MID($A88,1,2)&amp;"*",bc_2016),IF(RIGHT($A88,1)="0",SUMIF(BC[],MID($A88,1,3)&amp;"*",bc_2016),SUMIF(BC[],$A88,bc_2016))))</f>
        <v>0</v>
      </c>
      <c r="G88" s="153">
        <f t="shared" ca="1" si="2"/>
        <v>0</v>
      </c>
    </row>
    <row r="89" spans="1:7" x14ac:dyDescent="0.2">
      <c r="A89" s="83">
        <v>1275</v>
      </c>
      <c r="B89" s="60" t="s">
        <v>307</v>
      </c>
      <c r="C89" s="155">
        <f ca="1">IF(RIGHT($A89,3)="000",SUMIF(BC[],MID($A89,1,1)&amp;"*",bc_2015),IF(RIGHT($A89,2)="00",SUMIF(BC[],MID($A89,1,2)&amp;"*",bc_2015),IF(RIGHT($A89,1)="0",SUMIF(BC[],MID($A89,1,3)&amp;"*",bc_2015),SUMIF(BC[],$A89,bc_2015))))</f>
        <v>0</v>
      </c>
      <c r="D89" s="155">
        <f ca="1">IF(RIGHT($A89,3)="000",SUMIF(BC[],MID($A89,1,1)&amp;"*",bc_2016c),IF(RIGHT($A89,2)="00",SUMIF(BC[],MID($A89,1,2)&amp;"*",bc_2016c),IF(RIGHT($A89,1)="0",SUMIF(BC[],MID($A89,1,3)&amp;"*",bc_2016c),SUMIF(BC[],$A89,bc_2016c))))</f>
        <v>0</v>
      </c>
      <c r="E89" s="155">
        <f ca="1">-IF(RIGHT($A89,3)="000",SUMIF(BC[],MID($A89,1,1)&amp;"*",bc_2016a),IF(RIGHT($A89,2)="00",SUMIF(BC[],MID($A89,1,2)&amp;"*",bc_2016a),IF(RIGHT($A89,1)="0",SUMIF(BC[],MID($A89,1,3)&amp;"*",bc_2016a),SUMIF(BC[],$A89,bc_2016a))))</f>
        <v>0</v>
      </c>
      <c r="F89" s="155">
        <f ca="1">IF(RIGHT($A89,3)="000",SUMIF(BC[],MID($A89,1,1)&amp;"*",bc_2016),IF(RIGHT($A89,2)="00",SUMIF(BC[],MID($A89,1,2)&amp;"*",bc_2016),IF(RIGHT($A89,1)="0",SUMIF(BC[],MID($A89,1,3)&amp;"*",bc_2016),SUMIF(BC[],$A89,bc_2016))))</f>
        <v>0</v>
      </c>
      <c r="G89" s="153">
        <f t="shared" ca="1" si="2"/>
        <v>0</v>
      </c>
    </row>
    <row r="90" spans="1:7" x14ac:dyDescent="0.2">
      <c r="A90" s="83">
        <v>1279</v>
      </c>
      <c r="B90" s="60" t="s">
        <v>308</v>
      </c>
      <c r="C90" s="154">
        <f ca="1">IF(RIGHT($A90,3)="000",SUMIF(BC[],MID($A90,1,1)&amp;"*",bc_2015),IF(RIGHT($A90,2)="00",SUMIF(BC[],MID($A90,1,2)&amp;"*",bc_2015),IF(RIGHT($A90,1)="0",SUMIF(BC[],MID($A90,1,3)&amp;"*",bc_2015),SUMIF(BC[],$A90,bc_2015))))</f>
        <v>0</v>
      </c>
      <c r="D90" s="154">
        <f ca="1">IF(RIGHT($A90,3)="000",SUMIF(BC[],MID($A90,1,1)&amp;"*",bc_2016c),IF(RIGHT($A90,2)="00",SUMIF(BC[],MID($A90,1,2)&amp;"*",bc_2016c),IF(RIGHT($A90,1)="0",SUMIF(BC[],MID($A90,1,3)&amp;"*",bc_2016c),SUMIF(BC[],$A90,bc_2016c))))</f>
        <v>0</v>
      </c>
      <c r="E90" s="154">
        <f ca="1">-IF(RIGHT($A90,3)="000",SUMIF(BC[],MID($A90,1,1)&amp;"*",bc_2016a),IF(RIGHT($A90,2)="00",SUMIF(BC[],MID($A90,1,2)&amp;"*",bc_2016a),IF(RIGHT($A90,1)="0",SUMIF(BC[],MID($A90,1,3)&amp;"*",bc_2016a),SUMIF(BC[],$A90,bc_2016a))))</f>
        <v>0</v>
      </c>
      <c r="F90" s="154">
        <f ca="1">IF(RIGHT($A90,3)="000",SUMIF(BC[],MID($A90,1,1)&amp;"*",bc_2016),IF(RIGHT($A90,2)="00",SUMIF(BC[],MID($A90,1,2)&amp;"*",bc_2016),IF(RIGHT($A90,1)="0",SUMIF(BC[],MID($A90,1,3)&amp;"*",bc_2016),SUMIF(BC[],$A90,bc_2016))))</f>
        <v>0</v>
      </c>
      <c r="G90" s="153">
        <f t="shared" ca="1" si="2"/>
        <v>0</v>
      </c>
    </row>
    <row r="91" spans="1:7" x14ac:dyDescent="0.2">
      <c r="A91" s="81">
        <v>1280</v>
      </c>
      <c r="B91" s="57" t="s">
        <v>32</v>
      </c>
      <c r="C91" s="153">
        <f ca="1">IF(RIGHT($A91,3)="000",SUMIF(BC[],MID($A91,1,1)&amp;"*",bc_2015),IF(RIGHT($A91,2)="00",SUMIF(BC[],MID($A91,1,2)&amp;"*",bc_2015),IF(RIGHT($A91,1)="0",SUMIF(BC[],MID($A91,1,3)&amp;"*",bc_2015),SUMIF(BC[],$A91,bc_2015))))</f>
        <v>0</v>
      </c>
      <c r="D91" s="153">
        <f ca="1">IF(RIGHT($A91,3)="000",SUMIF(BC[],MID($A91,1,1)&amp;"*",bc_2016c),IF(RIGHT($A91,2)="00",SUMIF(BC[],MID($A91,1,2)&amp;"*",bc_2016c),IF(RIGHT($A91,1)="0",SUMIF(BC[],MID($A91,1,3)&amp;"*",bc_2016c),SUMIF(BC[],$A91,bc_2016c))))</f>
        <v>0</v>
      </c>
      <c r="E91" s="153">
        <f ca="1">-IF(RIGHT($A91,3)="000",SUMIF(BC[],MID($A91,1,1)&amp;"*",bc_2016a),IF(RIGHT($A91,2)="00",SUMIF(BC[],MID($A91,1,2)&amp;"*",bc_2016a),IF(RIGHT($A91,1)="0",SUMIF(BC[],MID($A91,1,3)&amp;"*",bc_2016a),SUMIF(BC[],$A91,bc_2016a))))</f>
        <v>0</v>
      </c>
      <c r="F91" s="153">
        <f ca="1">IF(RIGHT($A91,3)="000",SUMIF(BC[],MID($A91,1,1)&amp;"*",bc_2016),IF(RIGHT($A91,2)="00",SUMIF(BC[],MID($A91,1,2)&amp;"*",bc_2016),IF(RIGHT($A91,1)="0",SUMIF(BC[],MID($A91,1,3)&amp;"*",bc_2016),SUMIF(BC[],$A91,bc_2016))))</f>
        <v>0</v>
      </c>
      <c r="G91" s="153">
        <f t="shared" ca="1" si="2"/>
        <v>0</v>
      </c>
    </row>
    <row r="92" spans="1:7" ht="22.5" x14ac:dyDescent="0.2">
      <c r="A92" s="83">
        <v>1281</v>
      </c>
      <c r="B92" s="60" t="s">
        <v>309</v>
      </c>
      <c r="C92" s="155">
        <f ca="1">IF(RIGHT($A92,3)="000",SUMIF(BC[],MID($A92,1,1)&amp;"*",bc_2015),IF(RIGHT($A92,2)="00",SUMIF(BC[],MID($A92,1,2)&amp;"*",bc_2015),IF(RIGHT($A92,1)="0",SUMIF(BC[],MID($A92,1,3)&amp;"*",bc_2015),SUMIF(BC[],$A92,bc_2015))))</f>
        <v>0</v>
      </c>
      <c r="D92" s="155">
        <f ca="1">IF(RIGHT($A92,3)="000",SUMIF(BC[],MID($A92,1,1)&amp;"*",bc_2016c),IF(RIGHT($A92,2)="00",SUMIF(BC[],MID($A92,1,2)&amp;"*",bc_2016c),IF(RIGHT($A92,1)="0",SUMIF(BC[],MID($A92,1,3)&amp;"*",bc_2016c),SUMIF(BC[],$A92,bc_2016c))))</f>
        <v>0</v>
      </c>
      <c r="E92" s="155">
        <f ca="1">-IF(RIGHT($A92,3)="000",SUMIF(BC[],MID($A92,1,1)&amp;"*",bc_2016a),IF(RIGHT($A92,2)="00",SUMIF(BC[],MID($A92,1,2)&amp;"*",bc_2016a),IF(RIGHT($A92,1)="0",SUMIF(BC[],MID($A92,1,3)&amp;"*",bc_2016a),SUMIF(BC[],$A92,bc_2016a))))</f>
        <v>0</v>
      </c>
      <c r="F92" s="155">
        <f ca="1">IF(RIGHT($A92,3)="000",SUMIF(BC[],MID($A92,1,1)&amp;"*",bc_2016),IF(RIGHT($A92,2)="00",SUMIF(BC[],MID($A92,1,2)&amp;"*",bc_2016),IF(RIGHT($A92,1)="0",SUMIF(BC[],MID($A92,1,3)&amp;"*",bc_2016),SUMIF(BC[],$A92,bc_2016))))</f>
        <v>0</v>
      </c>
      <c r="G92" s="153">
        <f t="shared" ca="1" si="2"/>
        <v>0</v>
      </c>
    </row>
    <row r="93" spans="1:7" x14ac:dyDescent="0.2">
      <c r="A93" s="83">
        <v>1282</v>
      </c>
      <c r="B93" s="92" t="s">
        <v>310</v>
      </c>
      <c r="C93" s="155">
        <f ca="1">IF(RIGHT($A93,3)="000",SUMIF(BC[],MID($A93,1,1)&amp;"*",bc_2015),IF(RIGHT($A93,2)="00",SUMIF(BC[],MID($A93,1,2)&amp;"*",bc_2015),IF(RIGHT($A93,1)="0",SUMIF(BC[],MID($A93,1,3)&amp;"*",bc_2015),SUMIF(BC[],$A93,bc_2015))))</f>
        <v>0</v>
      </c>
      <c r="D93" s="155">
        <f ca="1">IF(RIGHT($A93,3)="000",SUMIF(BC[],MID($A93,1,1)&amp;"*",bc_2016c),IF(RIGHT($A93,2)="00",SUMIF(BC[],MID($A93,1,2)&amp;"*",bc_2016c),IF(RIGHT($A93,1)="0",SUMIF(BC[],MID($A93,1,3)&amp;"*",bc_2016c),SUMIF(BC[],$A93,bc_2016c))))</f>
        <v>0</v>
      </c>
      <c r="E93" s="155">
        <f ca="1">-IF(RIGHT($A93,3)="000",SUMIF(BC[],MID($A93,1,1)&amp;"*",bc_2016a),IF(RIGHT($A93,2)="00",SUMIF(BC[],MID($A93,1,2)&amp;"*",bc_2016a),IF(RIGHT($A93,1)="0",SUMIF(BC[],MID($A93,1,3)&amp;"*",bc_2016a),SUMIF(BC[],$A93,bc_2016a))))</f>
        <v>0</v>
      </c>
      <c r="F93" s="155">
        <f ca="1">IF(RIGHT($A93,3)="000",SUMIF(BC[],MID($A93,1,1)&amp;"*",bc_2016),IF(RIGHT($A93,2)="00",SUMIF(BC[],MID($A93,1,2)&amp;"*",bc_2016),IF(RIGHT($A93,1)="0",SUMIF(BC[],MID($A93,1,3)&amp;"*",bc_2016),SUMIF(BC[],$A93,bc_2016))))</f>
        <v>0</v>
      </c>
      <c r="G93" s="153">
        <f t="shared" ca="1" si="2"/>
        <v>0</v>
      </c>
    </row>
    <row r="94" spans="1:7" x14ac:dyDescent="0.2">
      <c r="A94" s="83">
        <v>1283</v>
      </c>
      <c r="B94" s="60" t="s">
        <v>311</v>
      </c>
      <c r="C94" s="155">
        <f ca="1">IF(RIGHT($A94,3)="000",SUMIF(BC[],MID($A94,1,1)&amp;"*",bc_2015),IF(RIGHT($A94,2)="00",SUMIF(BC[],MID($A94,1,2)&amp;"*",bc_2015),IF(RIGHT($A94,1)="0",SUMIF(BC[],MID($A94,1,3)&amp;"*",bc_2015),SUMIF(BC[],$A94,bc_2015))))</f>
        <v>0</v>
      </c>
      <c r="D94" s="155">
        <f ca="1">IF(RIGHT($A94,3)="000",SUMIF(BC[],MID($A94,1,1)&amp;"*",bc_2016c),IF(RIGHT($A94,2)="00",SUMIF(BC[],MID($A94,1,2)&amp;"*",bc_2016c),IF(RIGHT($A94,1)="0",SUMIF(BC[],MID($A94,1,3)&amp;"*",bc_2016c),SUMIF(BC[],$A94,bc_2016c))))</f>
        <v>0</v>
      </c>
      <c r="E94" s="155">
        <f ca="1">-IF(RIGHT($A94,3)="000",SUMIF(BC[],MID($A94,1,1)&amp;"*",bc_2016a),IF(RIGHT($A94,2)="00",SUMIF(BC[],MID($A94,1,2)&amp;"*",bc_2016a),IF(RIGHT($A94,1)="0",SUMIF(BC[],MID($A94,1,3)&amp;"*",bc_2016a),SUMIF(BC[],$A94,bc_2016a))))</f>
        <v>0</v>
      </c>
      <c r="F94" s="155">
        <f ca="1">IF(RIGHT($A94,3)="000",SUMIF(BC[],MID($A94,1,1)&amp;"*",bc_2016),IF(RIGHT($A94,2)="00",SUMIF(BC[],MID($A94,1,2)&amp;"*",bc_2016),IF(RIGHT($A94,1)="0",SUMIF(BC[],MID($A94,1,3)&amp;"*",bc_2016),SUMIF(BC[],$A94,bc_2016))))</f>
        <v>0</v>
      </c>
      <c r="G94" s="153">
        <f t="shared" ca="1" si="2"/>
        <v>0</v>
      </c>
    </row>
    <row r="95" spans="1:7" x14ac:dyDescent="0.2">
      <c r="A95" s="83">
        <v>1284</v>
      </c>
      <c r="B95" s="60" t="s">
        <v>312</v>
      </c>
      <c r="C95" s="155">
        <f ca="1">IF(RIGHT($A95,3)="000",SUMIF(BC[],MID($A95,1,1)&amp;"*",bc_2015),IF(RIGHT($A95,2)="00",SUMIF(BC[],MID($A95,1,2)&amp;"*",bc_2015),IF(RIGHT($A95,1)="0",SUMIF(BC[],MID($A95,1,3)&amp;"*",bc_2015),SUMIF(BC[],$A95,bc_2015))))</f>
        <v>0</v>
      </c>
      <c r="D95" s="155">
        <f ca="1">IF(RIGHT($A95,3)="000",SUMIF(BC[],MID($A95,1,1)&amp;"*",bc_2016c),IF(RIGHT($A95,2)="00",SUMIF(BC[],MID($A95,1,2)&amp;"*",bc_2016c),IF(RIGHT($A95,1)="0",SUMIF(BC[],MID($A95,1,3)&amp;"*",bc_2016c),SUMIF(BC[],$A95,bc_2016c))))</f>
        <v>0</v>
      </c>
      <c r="E95" s="155">
        <f ca="1">-IF(RIGHT($A95,3)="000",SUMIF(BC[],MID($A95,1,1)&amp;"*",bc_2016a),IF(RIGHT($A95,2)="00",SUMIF(BC[],MID($A95,1,2)&amp;"*",bc_2016a),IF(RIGHT($A95,1)="0",SUMIF(BC[],MID($A95,1,3)&amp;"*",bc_2016a),SUMIF(BC[],$A95,bc_2016a))))</f>
        <v>0</v>
      </c>
      <c r="F95" s="155">
        <f ca="1">IF(RIGHT($A95,3)="000",SUMIF(BC[],MID($A95,1,1)&amp;"*",bc_2016),IF(RIGHT($A95,2)="00",SUMIF(BC[],MID($A95,1,2)&amp;"*",bc_2016),IF(RIGHT($A95,1)="0",SUMIF(BC[],MID($A95,1,3)&amp;"*",bc_2016),SUMIF(BC[],$A95,bc_2016))))</f>
        <v>0</v>
      </c>
      <c r="G95" s="153">
        <f t="shared" ca="1" si="2"/>
        <v>0</v>
      </c>
    </row>
    <row r="96" spans="1:7" x14ac:dyDescent="0.2">
      <c r="A96" s="83">
        <v>1289</v>
      </c>
      <c r="B96" s="60" t="s">
        <v>313</v>
      </c>
      <c r="C96" s="155">
        <f ca="1">IF(RIGHT($A96,3)="000",SUMIF(BC[],MID($A96,1,1)&amp;"*",bc_2015),IF(RIGHT($A96,2)="00",SUMIF(BC[],MID($A96,1,2)&amp;"*",bc_2015),IF(RIGHT($A96,1)="0",SUMIF(BC[],MID($A96,1,3)&amp;"*",bc_2015),SUMIF(BC[],$A96,bc_2015))))</f>
        <v>0</v>
      </c>
      <c r="D96" s="155">
        <f ca="1">IF(RIGHT($A96,3)="000",SUMIF(BC[],MID($A96,1,1)&amp;"*",bc_2016c),IF(RIGHT($A96,2)="00",SUMIF(BC[],MID($A96,1,2)&amp;"*",bc_2016c),IF(RIGHT($A96,1)="0",SUMIF(BC[],MID($A96,1,3)&amp;"*",bc_2016c),SUMIF(BC[],$A96,bc_2016c))))</f>
        <v>0</v>
      </c>
      <c r="E96" s="155">
        <f ca="1">-IF(RIGHT($A96,3)="000",SUMIF(BC[],MID($A96,1,1)&amp;"*",bc_2016a),IF(RIGHT($A96,2)="00",SUMIF(BC[],MID($A96,1,2)&amp;"*",bc_2016a),IF(RIGHT($A96,1)="0",SUMIF(BC[],MID($A96,1,3)&amp;"*",bc_2016a),SUMIF(BC[],$A96,bc_2016a))))</f>
        <v>0</v>
      </c>
      <c r="F96" s="155">
        <f ca="1">IF(RIGHT($A96,3)="000",SUMIF(BC[],MID($A96,1,1)&amp;"*",bc_2016),IF(RIGHT($A96,2)="00",SUMIF(BC[],MID($A96,1,2)&amp;"*",bc_2016),IF(RIGHT($A96,1)="0",SUMIF(BC[],MID($A96,1,3)&amp;"*",bc_2016),SUMIF(BC[],$A96,bc_2016))))</f>
        <v>0</v>
      </c>
      <c r="G96" s="153">
        <f t="shared" ca="1" si="2"/>
        <v>0</v>
      </c>
    </row>
    <row r="97" spans="1:7" x14ac:dyDescent="0.2">
      <c r="A97" s="81">
        <v>1290</v>
      </c>
      <c r="B97" s="57" t="s">
        <v>34</v>
      </c>
      <c r="C97" s="153">
        <f ca="1">IF(RIGHT($A97,3)="000",SUMIF(BC[],MID($A97,1,1)&amp;"*",bc_2015),IF(RIGHT($A97,2)="00",SUMIF(BC[],MID($A97,1,2)&amp;"*",bc_2015),IF(RIGHT($A97,1)="0",SUMIF(BC[],MID($A97,1,3)&amp;"*",bc_2015),SUMIF(BC[],$A97,bc_2015))))</f>
        <v>0</v>
      </c>
      <c r="D97" s="153">
        <f ca="1">IF(RIGHT($A97,3)="000",SUMIF(BC[],MID($A97,1,1)&amp;"*",bc_2016c),IF(RIGHT($A97,2)="00",SUMIF(BC[],MID($A97,1,2)&amp;"*",bc_2016c),IF(RIGHT($A97,1)="0",SUMIF(BC[],MID($A97,1,3)&amp;"*",bc_2016c),SUMIF(BC[],$A97,bc_2016c))))</f>
        <v>0</v>
      </c>
      <c r="E97" s="153">
        <f ca="1">-IF(RIGHT($A97,3)="000",SUMIF(BC[],MID($A97,1,1)&amp;"*",bc_2016a),IF(RIGHT($A97,2)="00",SUMIF(BC[],MID($A97,1,2)&amp;"*",bc_2016a),IF(RIGHT($A97,1)="0",SUMIF(BC[],MID($A97,1,3)&amp;"*",bc_2016a),SUMIF(BC[],$A97,bc_2016a))))</f>
        <v>0</v>
      </c>
      <c r="F97" s="153">
        <f ca="1">IF(RIGHT($A97,3)="000",SUMIF(BC[],MID($A97,1,1)&amp;"*",bc_2016),IF(RIGHT($A97,2)="00",SUMIF(BC[],MID($A97,1,2)&amp;"*",bc_2016),IF(RIGHT($A97,1)="0",SUMIF(BC[],MID($A97,1,3)&amp;"*",bc_2016),SUMIF(BC[],$A97,bc_2016))))</f>
        <v>0</v>
      </c>
      <c r="G97" s="153">
        <f t="shared" ca="1" si="2"/>
        <v>0</v>
      </c>
    </row>
    <row r="98" spans="1:7" x14ac:dyDescent="0.2">
      <c r="A98" s="83">
        <v>1291</v>
      </c>
      <c r="B98" s="60" t="s">
        <v>314</v>
      </c>
      <c r="C98" s="155">
        <f ca="1">IF(RIGHT($A98,3)="000",SUMIF(BC[],MID($A98,1,1)&amp;"*",bc_2015),IF(RIGHT($A98,2)="00",SUMIF(BC[],MID($A98,1,2)&amp;"*",bc_2015),IF(RIGHT($A98,1)="0",SUMIF(BC[],MID($A98,1,3)&amp;"*",bc_2015),SUMIF(BC[],$A98,bc_2015))))</f>
        <v>0</v>
      </c>
      <c r="D98" s="155">
        <f ca="1">IF(RIGHT($A98,3)="000",SUMIF(BC[],MID($A98,1,1)&amp;"*",bc_2016c),IF(RIGHT($A98,2)="00",SUMIF(BC[],MID($A98,1,2)&amp;"*",bc_2016c),IF(RIGHT($A98,1)="0",SUMIF(BC[],MID($A98,1,3)&amp;"*",bc_2016c),SUMIF(BC[],$A98,bc_2016c))))</f>
        <v>0</v>
      </c>
      <c r="E98" s="155">
        <f ca="1">-IF(RIGHT($A98,3)="000",SUMIF(BC[],MID($A98,1,1)&amp;"*",bc_2016a),IF(RIGHT($A98,2)="00",SUMIF(BC[],MID($A98,1,2)&amp;"*",bc_2016a),IF(RIGHT($A98,1)="0",SUMIF(BC[],MID($A98,1,3)&amp;"*",bc_2016a),SUMIF(BC[],$A98,bc_2016a))))</f>
        <v>0</v>
      </c>
      <c r="F98" s="155">
        <f ca="1">IF(RIGHT($A98,3)="000",SUMIF(BC[],MID($A98,1,1)&amp;"*",bc_2016),IF(RIGHT($A98,2)="00",SUMIF(BC[],MID($A98,1,2)&amp;"*",bc_2016),IF(RIGHT($A98,1)="0",SUMIF(BC[],MID($A98,1,3)&amp;"*",bc_2016),SUMIF(BC[],$A98,bc_2016))))</f>
        <v>0</v>
      </c>
      <c r="G98" s="153">
        <f t="shared" ca="1" si="2"/>
        <v>0</v>
      </c>
    </row>
    <row r="99" spans="1:7" x14ac:dyDescent="0.2">
      <c r="A99" s="83">
        <v>1292</v>
      </c>
      <c r="B99" s="60" t="s">
        <v>315</v>
      </c>
      <c r="C99" s="155">
        <f ca="1">IF(RIGHT($A99,3)="000",SUMIF(BC[],MID($A99,1,1)&amp;"*",bc_2015),IF(RIGHT($A99,2)="00",SUMIF(BC[],MID($A99,1,2)&amp;"*",bc_2015),IF(RIGHT($A99,1)="0",SUMIF(BC[],MID($A99,1,3)&amp;"*",bc_2015),SUMIF(BC[],$A99,bc_2015))))</f>
        <v>0</v>
      </c>
      <c r="D99" s="155">
        <f ca="1">IF(RIGHT($A99,3)="000",SUMIF(BC[],MID($A99,1,1)&amp;"*",bc_2016c),IF(RIGHT($A99,2)="00",SUMIF(BC[],MID($A99,1,2)&amp;"*",bc_2016c),IF(RIGHT($A99,1)="0",SUMIF(BC[],MID($A99,1,3)&amp;"*",bc_2016c),SUMIF(BC[],$A99,bc_2016c))))</f>
        <v>0</v>
      </c>
      <c r="E99" s="155">
        <f ca="1">-IF(RIGHT($A99,3)="000",SUMIF(BC[],MID($A99,1,1)&amp;"*",bc_2016a),IF(RIGHT($A99,2)="00",SUMIF(BC[],MID($A99,1,2)&amp;"*",bc_2016a),IF(RIGHT($A99,1)="0",SUMIF(BC[],MID($A99,1,3)&amp;"*",bc_2016a),SUMIF(BC[],$A99,bc_2016a))))</f>
        <v>0</v>
      </c>
      <c r="F99" s="155">
        <f ca="1">IF(RIGHT($A99,3)="000",SUMIF(BC[],MID($A99,1,1)&amp;"*",bc_2016),IF(RIGHT($A99,2)="00",SUMIF(BC[],MID($A99,1,2)&amp;"*",bc_2016),IF(RIGHT($A99,1)="0",SUMIF(BC[],MID($A99,1,3)&amp;"*",bc_2016),SUMIF(BC[],$A99,bc_2016))))</f>
        <v>0</v>
      </c>
      <c r="G99" s="153">
        <f t="shared" ca="1" si="2"/>
        <v>0</v>
      </c>
    </row>
    <row r="100" spans="1:7" x14ac:dyDescent="0.2">
      <c r="A100" s="93">
        <v>1293</v>
      </c>
      <c r="B100" s="63" t="s">
        <v>316</v>
      </c>
      <c r="C100" s="157">
        <f ca="1">IF(RIGHT($A100,3)="000",SUMIF(BC[],MID($A100,1,1)&amp;"*",bc_2015),IF(RIGHT($A100,2)="00",SUMIF(BC[],MID($A100,1,2)&amp;"*",bc_2015),IF(RIGHT($A100,1)="0",SUMIF(BC[],MID($A100,1,3)&amp;"*",bc_2015),SUMIF(BC[],$A100,bc_2015))))</f>
        <v>0</v>
      </c>
      <c r="D100" s="157">
        <f ca="1">IF(RIGHT($A100,3)="000",SUMIF(BC[],MID($A100,1,1)&amp;"*",bc_2016c),IF(RIGHT($A100,2)="00",SUMIF(BC[],MID($A100,1,2)&amp;"*",bc_2016c),IF(RIGHT($A100,1)="0",SUMIF(BC[],MID($A100,1,3)&amp;"*",bc_2016c),SUMIF(BC[],$A100,bc_2016c))))</f>
        <v>0</v>
      </c>
      <c r="E100" s="157">
        <f ca="1">-IF(RIGHT($A100,3)="000",SUMIF(BC[],MID($A100,1,1)&amp;"*",bc_2016a),IF(RIGHT($A100,2)="00",SUMIF(BC[],MID($A100,1,2)&amp;"*",bc_2016a),IF(RIGHT($A100,1)="0",SUMIF(BC[],MID($A100,1,3)&amp;"*",bc_2016a),SUMIF(BC[],$A100,bc_2016a))))</f>
        <v>0</v>
      </c>
      <c r="F100" s="157">
        <f ca="1">IF(RIGHT($A100,3)="000",SUMIF(BC[],MID($A100,1,1)&amp;"*",bc_2016),IF(RIGHT($A100,2)="00",SUMIF(BC[],MID($A100,1,2)&amp;"*",bc_2016),IF(RIGHT($A100,1)="0",SUMIF(BC[],MID($A100,1,3)&amp;"*",bc_2016),SUMIF(BC[],$A100,bc_2016))))</f>
        <v>0</v>
      </c>
      <c r="G100" s="158">
        <f t="shared" ca="1" si="2"/>
        <v>0</v>
      </c>
    </row>
  </sheetData>
  <sheetProtection autoFilter="0"/>
  <mergeCells count="1">
    <mergeCell ref="A1:G1"/>
  </mergeCells>
  <dataValidations count="7">
    <dataValidation allowBlank="1" showInputMessage="1" showErrorMessage="1" prompt="Corresponde a los abonos acumulados al periodo que corresponde la información financiera trimestral."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dataValidation allowBlank="1" showInputMessage="1" showErrorMessage="1" prompt="Corresponde a los cargos acumulados al periodo que corresponde la información financiera trimestral."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ataValidation allowBlank="1" showInputMessage="1" showErrorMessage="1" prompt="Corresponde al número de cuenta al 4° nivel del Plan de Cuentas emitido por el CONAC (DOF 23/12/2015)."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dataValidation allowBlank="1" showInputMessage="1" showErrorMessage="1" prompt="Diferencia del saldo final menos saldo inicial."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dataValidation allowBlank="1" showInputMessage="1" showErrorMessage="1" prompt="Corresponde al nombre o descripción de la cuenta de acuerdo al Plan de Cuentas emitido por el CONAC."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dataValidation allowBlank="1" showInputMessage="1" showErrorMessage="1" prompt="Saldo al 31 de diciembre del año anterior."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dataValidation allowBlank="1" showInputMessage="1" showErrorMessage="1" prompt="Corresponde al saldo final de las cuentas, atendiendo la siguiente operación aritmética: saldo inicial más cargos, menos los abonos."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dataValidations>
  <printOptions horizontalCentered="1"/>
  <pageMargins left="0.70866141732283472" right="0.70866141732283472" top="0.15748031496062992" bottom="0.35433070866141736" header="0.31496062992125984" footer="0.31496062992125984"/>
  <pageSetup scale="63" orientation="portrait" r:id="rId1"/>
  <ignoredErrors>
    <ignoredError sqref="C43:G100 C3:G39 C40:G4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10</vt:i4>
      </vt:variant>
    </vt:vector>
  </HeadingPairs>
  <TitlesOfParts>
    <vt:vector size="28" baseType="lpstr">
      <vt:lpstr>Títulos</vt:lpstr>
      <vt:lpstr>001</vt:lpstr>
      <vt:lpstr>Impresos</vt:lpstr>
      <vt:lpstr>110_ESF</vt:lpstr>
      <vt:lpstr>120_EA</vt:lpstr>
      <vt:lpstr>130_EVHP</vt:lpstr>
      <vt:lpstr>140_ECSF</vt:lpstr>
      <vt:lpstr>150_EFE</vt:lpstr>
      <vt:lpstr>160_EAA</vt:lpstr>
      <vt:lpstr>170_EADOP</vt:lpstr>
      <vt:lpstr>180_IPC</vt:lpstr>
      <vt:lpstr>004</vt:lpstr>
      <vt:lpstr>420_Mes_1</vt:lpstr>
      <vt:lpstr>420_Mes_2</vt:lpstr>
      <vt:lpstr>420_Mes_3</vt:lpstr>
      <vt:lpstr>430_MPASUB</vt:lpstr>
      <vt:lpstr>440_RCTAB</vt:lpstr>
      <vt:lpstr>450_DGTOF</vt:lpstr>
      <vt:lpstr>BC_2013</vt:lpstr>
      <vt:lpstr>bc_2014</vt:lpstr>
      <vt:lpstr>bc_2014a</vt:lpstr>
      <vt:lpstr>BC_2014c</vt:lpstr>
      <vt:lpstr>bc_2015</vt:lpstr>
      <vt:lpstr>bc_2015a</vt:lpstr>
      <vt:lpstr>bc_2015c</vt:lpstr>
      <vt:lpstr>bc_2016</vt:lpstr>
      <vt:lpstr>bc_2016a</vt:lpstr>
      <vt:lpstr>bc_2016c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armonizamos@gmail.com</dc:title>
  <dc:creator>Cornelio Rico Arvizu</dc:creator>
  <cp:lastModifiedBy>Celina CDD. Dueñas Duran</cp:lastModifiedBy>
  <cp:lastPrinted>2017-10-16T21:04:48Z</cp:lastPrinted>
  <dcterms:created xsi:type="dcterms:W3CDTF">2016-02-13T22:37:38Z</dcterms:created>
  <dcterms:modified xsi:type="dcterms:W3CDTF">2017-10-24T14:15:18Z</dcterms:modified>
</cp:coreProperties>
</file>