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 de transparencia\reportes 2022\integrados\tercer trim 2022\"/>
    </mc:Choice>
  </mc:AlternateContent>
  <xr:revisionPtr revIDLastSave="0" documentId="13_ncr:1_{A963E54E-9479-4C99-BD28-B68B31344D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_GTO_PJEG_03_22" sheetId="1" r:id="rId1"/>
    <sheet name="CFF" sheetId="2" r:id="rId2"/>
  </sheets>
  <definedNames>
    <definedName name="_xlnm.Print_Area" localSheetId="1">CFF!$A$1:$I$56</definedName>
    <definedName name="_xlnm.Print_Area" localSheetId="0">FF_GTO_PJEG_03_22!$A$1:$I$33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8" i="1"/>
  <c r="G8" i="1"/>
  <c r="G3" i="1"/>
  <c r="G24" i="1" s="1"/>
  <c r="G34" i="2"/>
  <c r="F34" i="2"/>
  <c r="G19" i="2"/>
  <c r="F19" i="2"/>
  <c r="E19" i="2"/>
  <c r="D19" i="2"/>
  <c r="C19" i="2"/>
  <c r="G4" i="2"/>
  <c r="F4" i="2"/>
  <c r="E4" i="2"/>
  <c r="D4" i="2"/>
  <c r="C4" i="2"/>
  <c r="F24" i="1"/>
  <c r="E21" i="1"/>
  <c r="D21" i="1"/>
  <c r="C21" i="1"/>
  <c r="G17" i="1"/>
  <c r="F17" i="1"/>
  <c r="E17" i="1"/>
  <c r="C17" i="1"/>
  <c r="G10" i="1"/>
  <c r="F10" i="1"/>
  <c r="F8" i="1"/>
  <c r="E10" i="1"/>
  <c r="D10" i="1"/>
  <c r="D8" i="1"/>
  <c r="C10" i="1"/>
  <c r="C8" i="1"/>
  <c r="H8" i="1" l="1"/>
  <c r="D14" i="1" l="1"/>
  <c r="D3" i="1" l="1"/>
  <c r="H10" i="1"/>
  <c r="F3" i="1"/>
  <c r="C3" i="1"/>
  <c r="H4" i="2"/>
  <c r="H3" i="1" l="1"/>
  <c r="H24" i="1" s="1"/>
  <c r="H4" i="1"/>
  <c r="G18" i="2"/>
  <c r="F18" i="2"/>
  <c r="D18" i="2"/>
  <c r="C18" i="2"/>
  <c r="H14" i="2"/>
  <c r="H13" i="2"/>
  <c r="H12" i="2"/>
  <c r="H10" i="2"/>
  <c r="H9" i="2"/>
  <c r="H8" i="2"/>
  <c r="H7" i="2"/>
  <c r="H6" i="2"/>
  <c r="H5" i="2"/>
  <c r="G3" i="2"/>
  <c r="F3" i="2"/>
  <c r="F15" i="2" s="1"/>
  <c r="D3" i="2"/>
  <c r="C3" i="2"/>
  <c r="H13" i="1"/>
  <c r="H12" i="1"/>
  <c r="H11" i="1"/>
  <c r="H9" i="1"/>
  <c r="H7" i="1"/>
  <c r="H6" i="1"/>
  <c r="H5" i="1"/>
  <c r="G14" i="1"/>
  <c r="D15" i="2" l="1"/>
  <c r="H18" i="2"/>
  <c r="H30" i="2" s="1"/>
  <c r="E18" i="2"/>
  <c r="C30" i="2"/>
  <c r="D30" i="2"/>
  <c r="C15" i="2"/>
  <c r="H3" i="2"/>
  <c r="D33" i="2"/>
  <c r="F30" i="2"/>
  <c r="G30" i="2"/>
  <c r="C33" i="2"/>
  <c r="C45" i="2" s="1"/>
  <c r="F33" i="2"/>
  <c r="F45" i="2" s="1"/>
  <c r="G33" i="2"/>
  <c r="G15" i="2"/>
  <c r="H11" i="2"/>
  <c r="E3" i="2"/>
  <c r="F14" i="1"/>
  <c r="H14" i="1" s="1"/>
  <c r="G45" i="2" l="1"/>
  <c r="D45" i="2"/>
  <c r="E30" i="2"/>
  <c r="H33" i="2"/>
  <c r="H45" i="2" s="1"/>
  <c r="H15" i="2"/>
  <c r="E33" i="2"/>
  <c r="E45" i="2" s="1"/>
  <c r="E15" i="2"/>
  <c r="C14" i="1" l="1"/>
  <c r="E14" i="1" s="1"/>
  <c r="E24" i="1" l="1"/>
  <c r="C24" i="1"/>
</calcChain>
</file>

<file path=xl/sharedStrings.xml><?xml version="1.0" encoding="utf-8"?>
<sst xmlns="http://schemas.openxmlformats.org/spreadsheetml/2006/main" count="97" uniqueCount="50">
  <si>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</si>
  <si>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</si>
  <si>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</si>
  <si>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</si>
  <si>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</si>
  <si>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</si>
  <si>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</si>
  <si>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</si>
  <si>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</si>
  <si>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</si>
  <si>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</si>
  <si>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</si>
  <si>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</si>
  <si>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</si>
  <si>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</si>
  <si>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</si>
  <si>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</si>
  <si>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</si>
  <si>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</si>
  <si>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</si>
  <si>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</si>
  <si>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</si>
  <si>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</si>
  <si>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</si>
  <si>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</si>
  <si>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Recursos Fiscales</t>
  </si>
  <si>
    <t>Financiamientos Internos</t>
  </si>
  <si>
    <t>Ingresos Propios</t>
  </si>
  <si>
    <t>Recursos Federales</t>
  </si>
  <si>
    <t>Recursos Estatales</t>
  </si>
  <si>
    <t>Otros Recursos de Libre Disposición</t>
  </si>
  <si>
    <t>Etiquetado</t>
  </si>
  <si>
    <t>Bajo protesta de decir verdad declaramos que los Estados Financieros y sus notas, son razonablemente correctos y son responsabilidad del emisor.</t>
  </si>
  <si>
    <t>Ampliaciones/ Reducciones</t>
  </si>
  <si>
    <t>Modificado</t>
  </si>
  <si>
    <t>CxC/
CxP</t>
  </si>
  <si>
    <t>CFF</t>
  </si>
  <si>
    <t>Ampliaciones/Reducciones</t>
  </si>
  <si>
    <t>CxC</t>
  </si>
  <si>
    <t>No etiquetado</t>
  </si>
  <si>
    <t>Financiamiento Externo</t>
  </si>
  <si>
    <t>Otros Recursos LD</t>
  </si>
  <si>
    <t>Otros Recursos TFE</t>
  </si>
  <si>
    <t>Total Ingreso</t>
  </si>
  <si>
    <t>CxP</t>
  </si>
  <si>
    <t>Total Gasto</t>
  </si>
  <si>
    <t>R/C</t>
  </si>
  <si>
    <t xml:space="preserve">           Superávit / Déficit</t>
  </si>
  <si>
    <t>Poder Judicial del Estado de Guanajuato
Flujo de Fondos (Rubro y Capitulo)
Del 1 de Enero al 30 de Septiembre de 2022</t>
  </si>
  <si>
    <t>Poder Judicial del Estado de Guanajuato
Flujo de Fondos (Fuente de Financiamiento)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</si>
</sst>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4" fontId="4" fillId="0" borderId="5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4" fillId="0" borderId="10" xfId="2" applyNumberFormat="1" applyFont="1" applyBorder="1" applyAlignment="1" applyProtection="1">
      <alignment horizontal="right" vertical="top"/>
      <protection locked="0"/>
    </xf>
    <xf numFmtId="0" fontId="3" fillId="0" borderId="15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0" fontId="3" fillId="0" borderId="3" xfId="2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4" fontId="3" fillId="0" borderId="10" xfId="2" applyNumberFormat="1" applyFont="1" applyBorder="1" applyAlignment="1" applyProtection="1">
      <alignment horizontal="right" vertical="top"/>
      <protection locked="0"/>
    </xf>
    <xf numFmtId="0" fontId="4" fillId="0" borderId="4" xfId="2" applyFont="1" applyBorder="1" applyAlignment="1" applyProtection="1">
      <alignment horizontal="center" vertical="top"/>
      <protection locked="0"/>
    </xf>
    <xf numFmtId="0" fontId="4" fillId="0" borderId="5" xfId="2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7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4" fontId="3" fillId="0" borderId="11" xfId="2" applyNumberFormat="1" applyFont="1" applyBorder="1" applyAlignment="1" applyProtection="1">
      <alignment horizontal="right" vertical="top"/>
      <protection locked="0"/>
    </xf>
    <xf numFmtId="0" fontId="4" fillId="0" borderId="0" xfId="2" applyFont="1" applyAlignment="1" applyProtection="1">
      <alignment horizontal="left" vertical="top" indent="1"/>
      <protection locked="0"/>
    </xf>
    <xf numFmtId="4" fontId="3" fillId="0" borderId="9" xfId="2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left" indent="1"/>
    </xf>
    <xf numFmtId="0" fontId="3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4" fontId="4" fillId="0" borderId="10" xfId="0" applyNumberFormat="1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1362074</xdr:colOff>
      <xdr:row>29</xdr:row>
      <xdr:rowOff>9525</xdr:rowOff>
    </xdr:from>
    <xdr:to>
      <xdr:col>2</xdr:col>
      <xdr:colOff>981075</xdr:colOff>
      <xdr:row>32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33549" y="4705350"/>
          <a:ext cx="2552701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381001</xdr:colOff>
      <xdr:row>29</xdr:row>
      <xdr:rowOff>19050</xdr:rowOff>
    </xdr:from>
    <xdr:to>
      <xdr:col>4</xdr:col>
      <xdr:colOff>314326</xdr:colOff>
      <xdr:row>31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86176" y="4714875"/>
          <a:ext cx="2000250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26</xdr:row>
      <xdr:rowOff>38100</xdr:rowOff>
    </xdr:from>
    <xdr:to>
      <xdr:col>2</xdr:col>
      <xdr:colOff>457199</xdr:colOff>
      <xdr:row>28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28</xdr:row>
      <xdr:rowOff>142874</xdr:rowOff>
    </xdr:from>
    <xdr:to>
      <xdr:col>1</xdr:col>
      <xdr:colOff>1724025</xdr:colOff>
      <xdr:row>33</xdr:row>
      <xdr:rowOff>66674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4695824"/>
          <a:ext cx="20955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Rosa Medina Rodríguez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Presidenta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47625</xdr:colOff>
      <xdr:row>29</xdr:row>
      <xdr:rowOff>0</xdr:rowOff>
    </xdr:from>
    <xdr:to>
      <xdr:col>6</xdr:col>
      <xdr:colOff>352426</xdr:colOff>
      <xdr:row>33</xdr:row>
      <xdr:rowOff>38100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19725" y="4695825"/>
          <a:ext cx="2028826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6</xdr:col>
      <xdr:colOff>57150</xdr:colOff>
      <xdr:row>29</xdr:row>
      <xdr:rowOff>0</xdr:rowOff>
    </xdr:from>
    <xdr:ext cx="2076450" cy="48577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53275" y="4695825"/>
          <a:ext cx="2076450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Pedro Landín González. 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800" b="0" baseline="0" noProof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del Despacho de la Contraloría.</a:t>
          </a:r>
          <a:r>
            <a:rPr lang="es-MX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</xdr:colOff>
      <xdr:row>0</xdr:row>
      <xdr:rowOff>23291</xdr:rowOff>
    </xdr:from>
    <xdr:to>
      <xdr:col>1</xdr:col>
      <xdr:colOff>800100</xdr:colOff>
      <xdr:row>0</xdr:row>
      <xdr:rowOff>483166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F72B36B-E996-7636-1EFC-0F8C23B01B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6" t="13288" r="21486" b="9526"/>
        <a:stretch/>
      </xdr:blipFill>
      <xdr:spPr bwMode="auto">
        <a:xfrm>
          <a:off x="19050" y="23291"/>
          <a:ext cx="1266825" cy="459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1</xdr:col>
      <xdr:colOff>828675</xdr:colOff>
      <xdr:row>0</xdr:row>
      <xdr:rowOff>424179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55F33A-D2F3-4363-8FD0-1F3B376278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6" t="13288" r="21486" b="9526"/>
        <a:stretch/>
      </xdr:blipFill>
      <xdr:spPr bwMode="auto">
        <a:xfrm>
          <a:off x="28575" y="19051"/>
          <a:ext cx="1057275" cy="4051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1362073</xdr:colOff>
      <xdr:row>51</xdr:row>
      <xdr:rowOff>9525</xdr:rowOff>
    </xdr:from>
    <xdr:to>
      <xdr:col>3</xdr:col>
      <xdr:colOff>285749</xdr:colOff>
      <xdr:row>55</xdr:row>
      <xdr:rowOff>28575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3ECA086-3351-4784-BE51-918FE4A1FBA2}"/>
            </a:ext>
          </a:extLst>
        </xdr:cNvPr>
        <xdr:cNvSpPr txBox="1"/>
      </xdr:nvSpPr>
      <xdr:spPr>
        <a:xfrm>
          <a:off x="1619248" y="7953375"/>
          <a:ext cx="1638301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19050</xdr:colOff>
      <xdr:row>51</xdr:row>
      <xdr:rowOff>19050</xdr:rowOff>
    </xdr:from>
    <xdr:to>
      <xdr:col>4</xdr:col>
      <xdr:colOff>771525</xdr:colOff>
      <xdr:row>55</xdr:row>
      <xdr:rowOff>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B45D715-7E1A-46C8-94B7-731546941D1E}"/>
            </a:ext>
          </a:extLst>
        </xdr:cNvPr>
        <xdr:cNvSpPr txBox="1"/>
      </xdr:nvSpPr>
      <xdr:spPr>
        <a:xfrm>
          <a:off x="2990850" y="7962900"/>
          <a:ext cx="15335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48</xdr:row>
      <xdr:rowOff>38100</xdr:rowOff>
    </xdr:from>
    <xdr:to>
      <xdr:col>2</xdr:col>
      <xdr:colOff>457199</xdr:colOff>
      <xdr:row>50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3177608-4035-40E9-B7B0-CF0DB0B2B923}"/>
            </a:ext>
          </a:extLst>
        </xdr:cNvPr>
        <xdr:cNvSpPr txBox="1"/>
      </xdr:nvSpPr>
      <xdr:spPr>
        <a:xfrm>
          <a:off x="28575" y="4305300"/>
          <a:ext cx="38480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9525</xdr:colOff>
      <xdr:row>50</xdr:row>
      <xdr:rowOff>142874</xdr:rowOff>
    </xdr:from>
    <xdr:to>
      <xdr:col>1</xdr:col>
      <xdr:colOff>1438275</xdr:colOff>
      <xdr:row>56</xdr:row>
      <xdr:rowOff>114300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BC0E2DD-EEEF-4AED-A251-1FA6FFE58746}"/>
            </a:ext>
          </a:extLst>
        </xdr:cNvPr>
        <xdr:cNvSpPr txBox="1"/>
      </xdr:nvSpPr>
      <xdr:spPr>
        <a:xfrm>
          <a:off x="9525" y="7943849"/>
          <a:ext cx="1685925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Rosa Medina Rodríguez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Presidenta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590551</xdr:colOff>
      <xdr:row>51</xdr:row>
      <xdr:rowOff>0</xdr:rowOff>
    </xdr:from>
    <xdr:to>
      <xdr:col>6</xdr:col>
      <xdr:colOff>723901</xdr:colOff>
      <xdr:row>55</xdr:row>
      <xdr:rowOff>38100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66EA2ACE-A060-4DF8-B5ED-9C2ED5DA7C97}"/>
            </a:ext>
          </a:extLst>
        </xdr:cNvPr>
        <xdr:cNvSpPr txBox="1"/>
      </xdr:nvSpPr>
      <xdr:spPr>
        <a:xfrm>
          <a:off x="4343401" y="7943850"/>
          <a:ext cx="18669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6</xdr:col>
      <xdr:colOff>438150</xdr:colOff>
      <xdr:row>51</xdr:row>
      <xdr:rowOff>0</xdr:rowOff>
    </xdr:from>
    <xdr:ext cx="2038350" cy="48577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AEAD312-816F-4A9F-A1E5-0A7C41339AD1}"/>
            </a:ext>
          </a:extLst>
        </xdr:cNvPr>
        <xdr:cNvSpPr txBox="1"/>
      </xdr:nvSpPr>
      <xdr:spPr>
        <a:xfrm>
          <a:off x="5924550" y="7943850"/>
          <a:ext cx="2038350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Pedro Landín González. 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800" b="0" baseline="0" noProof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del Despacho de la Contraloría.</a:t>
          </a:r>
          <a:r>
            <a:rPr lang="es-MX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H35" sqref="H35"/>
    </sheetView>
  </sheetViews>
  <sheetFormatPr baseColWidth="10" defaultRowHeight="11.25" x14ac:dyDescent="0.2"/>
  <cols>
    <col min="1" max="1" width="7.28515625" style="1" customWidth="1"/>
    <col min="2" max="2" width="44" style="1" customWidth="1"/>
    <col min="3" max="3" width="17.7109375" style="1" customWidth="1"/>
    <col min="4" max="4" width="13.28515625" style="1" customWidth="1"/>
    <col min="5" max="5" width="12.85546875" style="1" customWidth="1"/>
    <col min="6" max="7" width="13" style="1" customWidth="1"/>
    <col min="8" max="8" width="13.85546875" style="1" customWidth="1"/>
    <col min="9" max="9" width="10.7109375" style="1" customWidth="1"/>
    <col min="10" max="16384" width="11.42578125" style="1"/>
  </cols>
  <sheetData>
    <row r="1" spans="1:8" ht="39.950000000000003" customHeight="1" x14ac:dyDescent="0.2">
      <c r="A1" s="44" t="s">
        <v>48</v>
      </c>
      <c r="B1" s="45"/>
      <c r="C1" s="45"/>
      <c r="D1" s="45"/>
      <c r="E1" s="45"/>
      <c r="F1" s="45"/>
      <c r="G1" s="45"/>
      <c r="H1" s="46"/>
    </row>
    <row r="2" spans="1:8" ht="22.5" x14ac:dyDescent="0.2">
      <c r="A2" s="6" t="s">
        <v>46</v>
      </c>
      <c r="B2" s="14" t="s">
        <v>20</v>
      </c>
      <c r="C2" s="5" t="s">
        <v>22</v>
      </c>
      <c r="D2" s="5" t="s">
        <v>33</v>
      </c>
      <c r="E2" s="5" t="s">
        <v>34</v>
      </c>
      <c r="F2" s="5" t="s">
        <v>21</v>
      </c>
      <c r="G2" s="5" t="s">
        <v>23</v>
      </c>
      <c r="H2" s="5" t="s">
        <v>35</v>
      </c>
    </row>
    <row r="3" spans="1:8" x14ac:dyDescent="0.2">
      <c r="A3" s="3"/>
      <c r="B3" s="38" t="s">
        <v>0</v>
      </c>
      <c r="C3" s="8">
        <f>SUM(C4:C13)</f>
        <v>2125182250</v>
      </c>
      <c r="D3" s="8">
        <f>SUM(D4:D13)</f>
        <v>570904818.47000003</v>
      </c>
      <c r="E3" s="8">
        <f>C3+D3</f>
        <v>2696087068.4700003</v>
      </c>
      <c r="F3" s="8">
        <f>SUM(F4:F13)</f>
        <v>1595700412.75</v>
      </c>
      <c r="G3" s="8">
        <f>SUM(G4:G13)</f>
        <v>1595700412.75</v>
      </c>
      <c r="H3" s="8">
        <f>F3-G3</f>
        <v>0</v>
      </c>
    </row>
    <row r="4" spans="1:8" x14ac:dyDescent="0.2">
      <c r="A4" s="42">
        <v>1</v>
      </c>
      <c r="B4" s="39" t="s">
        <v>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f t="shared" ref="H4:H13" si="0">+F4-G4</f>
        <v>0</v>
      </c>
    </row>
    <row r="5" spans="1:8" x14ac:dyDescent="0.2">
      <c r="A5" s="42">
        <v>2</v>
      </c>
      <c r="B5" s="39" t="s">
        <v>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f t="shared" si="0"/>
        <v>0</v>
      </c>
    </row>
    <row r="6" spans="1:8" x14ac:dyDescent="0.2">
      <c r="A6" s="42">
        <v>3</v>
      </c>
      <c r="B6" s="39" t="s">
        <v>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t="shared" si="0"/>
        <v>0</v>
      </c>
    </row>
    <row r="7" spans="1:8" x14ac:dyDescent="0.2">
      <c r="A7" s="42">
        <v>4</v>
      </c>
      <c r="B7" s="39" t="s">
        <v>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0"/>
        <v>0</v>
      </c>
    </row>
    <row r="8" spans="1:8" x14ac:dyDescent="0.2">
      <c r="A8" s="42">
        <v>5</v>
      </c>
      <c r="B8" s="39" t="s">
        <v>5</v>
      </c>
      <c r="C8" s="15">
        <f>20038467+24000000</f>
        <v>44038467</v>
      </c>
      <c r="D8" s="15">
        <f>17620000+20287904.58</f>
        <v>37907904.579999998</v>
      </c>
      <c r="E8" s="15">
        <f>37658467+44287904.58</f>
        <v>81946371.579999998</v>
      </c>
      <c r="F8" s="15">
        <f>33552356.14+44287904.58</f>
        <v>77840260.719999999</v>
      </c>
      <c r="G8" s="15">
        <f>33552356.14+44287904.58</f>
        <v>77840260.719999999</v>
      </c>
      <c r="H8" s="15">
        <f t="shared" si="0"/>
        <v>0</v>
      </c>
    </row>
    <row r="9" spans="1:8" x14ac:dyDescent="0.2">
      <c r="A9" s="42">
        <v>6</v>
      </c>
      <c r="B9" s="39" t="s">
        <v>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</row>
    <row r="10" spans="1:8" x14ac:dyDescent="0.2">
      <c r="A10" s="42">
        <v>7</v>
      </c>
      <c r="B10" s="39" t="s">
        <v>7</v>
      </c>
      <c r="C10" s="15">
        <f>9335565+4790050</f>
        <v>14125615</v>
      </c>
      <c r="D10" s="15">
        <f>1380000+2638975.81</f>
        <v>4018975.81</v>
      </c>
      <c r="E10" s="15">
        <f>10715565+7429025.81</f>
        <v>18144590.809999999</v>
      </c>
      <c r="F10" s="15">
        <f>9998128.1+6286706.93</f>
        <v>16284835.029999999</v>
      </c>
      <c r="G10" s="15">
        <f>9998128.1+6286706.93</f>
        <v>16284835.029999999</v>
      </c>
      <c r="H10" s="15">
        <f t="shared" si="0"/>
        <v>0</v>
      </c>
    </row>
    <row r="11" spans="1:8" x14ac:dyDescent="0.2">
      <c r="A11" s="42">
        <v>8</v>
      </c>
      <c r="B11" s="39" t="s">
        <v>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8" x14ac:dyDescent="0.2">
      <c r="A12" s="42">
        <v>9</v>
      </c>
      <c r="B12" s="39" t="s">
        <v>9</v>
      </c>
      <c r="C12" s="15">
        <v>2067018168</v>
      </c>
      <c r="D12" s="15">
        <v>0</v>
      </c>
      <c r="E12" s="15">
        <v>2067018168</v>
      </c>
      <c r="F12" s="15">
        <v>1501575317</v>
      </c>
      <c r="G12" s="15">
        <v>1501575317</v>
      </c>
      <c r="H12" s="15">
        <f t="shared" si="0"/>
        <v>0</v>
      </c>
    </row>
    <row r="13" spans="1:8" x14ac:dyDescent="0.2">
      <c r="A13" s="42">
        <v>0</v>
      </c>
      <c r="B13" s="39" t="s">
        <v>10</v>
      </c>
      <c r="C13" s="15">
        <v>0</v>
      </c>
      <c r="D13" s="15">
        <v>528977938.07999998</v>
      </c>
      <c r="E13" s="15">
        <v>528977938.07999998</v>
      </c>
      <c r="F13" s="15">
        <v>0</v>
      </c>
      <c r="G13" s="15">
        <v>0</v>
      </c>
      <c r="H13" s="15">
        <f t="shared" si="0"/>
        <v>0</v>
      </c>
    </row>
    <row r="14" spans="1:8" x14ac:dyDescent="0.2">
      <c r="A14" s="4"/>
      <c r="B14" s="40" t="s">
        <v>11</v>
      </c>
      <c r="C14" s="9">
        <f>SUM(C15:C23)</f>
        <v>2125182250</v>
      </c>
      <c r="D14" s="9">
        <f>SUM(D15:D23)</f>
        <v>570904818.47000003</v>
      </c>
      <c r="E14" s="9">
        <f t="shared" ref="E14" si="1">C14+D14</f>
        <v>2696087068.4700003</v>
      </c>
      <c r="F14" s="9">
        <f>SUM(F15:F23)</f>
        <v>1303675233.1800001</v>
      </c>
      <c r="G14" s="9">
        <f>SUM(G15:G23)</f>
        <v>1302737783.6700001</v>
      </c>
      <c r="H14" s="9">
        <f>F14-G14</f>
        <v>937449.50999999046</v>
      </c>
    </row>
    <row r="15" spans="1:8" x14ac:dyDescent="0.2">
      <c r="A15" s="7">
        <v>1000</v>
      </c>
      <c r="B15" s="39" t="s">
        <v>12</v>
      </c>
      <c r="C15" s="15">
        <v>1686953831</v>
      </c>
      <c r="D15" s="15">
        <v>-33566476.740000002</v>
      </c>
      <c r="E15" s="15">
        <v>1653387354.26</v>
      </c>
      <c r="F15" s="15">
        <v>1031092657.8900001</v>
      </c>
      <c r="G15" s="15">
        <v>1031092657.8900001</v>
      </c>
      <c r="H15" s="15">
        <v>0</v>
      </c>
    </row>
    <row r="16" spans="1:8" x14ac:dyDescent="0.2">
      <c r="A16" s="7">
        <v>2000</v>
      </c>
      <c r="B16" s="39" t="s">
        <v>13</v>
      </c>
      <c r="C16" s="15">
        <v>80261051</v>
      </c>
      <c r="D16" s="15">
        <v>3728499.91</v>
      </c>
      <c r="E16" s="15">
        <v>83989550.909999996</v>
      </c>
      <c r="F16" s="15">
        <v>53061921.429999992</v>
      </c>
      <c r="G16" s="15">
        <v>52612275.309999995</v>
      </c>
      <c r="H16" s="15">
        <v>449646.11999999732</v>
      </c>
    </row>
    <row r="17" spans="1:9" x14ac:dyDescent="0.2">
      <c r="A17" s="7">
        <v>3000</v>
      </c>
      <c r="B17" s="39" t="s">
        <v>14</v>
      </c>
      <c r="C17" s="43">
        <f>281052678+390000</f>
        <v>281442678</v>
      </c>
      <c r="D17" s="43">
        <v>-8307653.9300000006</v>
      </c>
      <c r="E17" s="43">
        <f>272745024.07+390000</f>
        <v>273135024.06999999</v>
      </c>
      <c r="F17" s="43">
        <f>141525981.16+263784.11</f>
        <v>141789765.27000001</v>
      </c>
      <c r="G17" s="43">
        <f>141317798.44+263784.11</f>
        <v>141581582.55000001</v>
      </c>
      <c r="H17" s="15">
        <v>208182.71999999881</v>
      </c>
    </row>
    <row r="18" spans="1:9" x14ac:dyDescent="0.2">
      <c r="A18" s="7">
        <v>4000</v>
      </c>
      <c r="B18" s="39" t="s">
        <v>9</v>
      </c>
      <c r="C18" s="15">
        <v>14598608</v>
      </c>
      <c r="D18" s="15">
        <v>0</v>
      </c>
      <c r="E18" s="15">
        <v>14598608</v>
      </c>
      <c r="F18" s="15">
        <v>9228139.3699999992</v>
      </c>
      <c r="G18" s="15">
        <v>9228139.3699999992</v>
      </c>
      <c r="H18" s="15">
        <v>0</v>
      </c>
    </row>
    <row r="19" spans="1:9" x14ac:dyDescent="0.2">
      <c r="A19" s="7">
        <v>5000</v>
      </c>
      <c r="B19" s="39" t="s">
        <v>15</v>
      </c>
      <c r="C19" s="15">
        <v>3652000</v>
      </c>
      <c r="D19" s="15">
        <v>37023595.579999998</v>
      </c>
      <c r="E19" s="15">
        <v>40675595.579999998</v>
      </c>
      <c r="F19" s="15">
        <v>22779822.399999999</v>
      </c>
      <c r="G19" s="15">
        <v>22779822.399999999</v>
      </c>
      <c r="H19" s="15">
        <v>0</v>
      </c>
    </row>
    <row r="20" spans="1:9" x14ac:dyDescent="0.2">
      <c r="A20" s="7">
        <v>6000</v>
      </c>
      <c r="B20" s="39" t="s">
        <v>16</v>
      </c>
      <c r="C20" s="15">
        <v>500000</v>
      </c>
      <c r="D20" s="15">
        <v>530099973.25999999</v>
      </c>
      <c r="E20" s="15">
        <v>530599973.25999999</v>
      </c>
      <c r="F20" s="15">
        <v>45722926.82</v>
      </c>
      <c r="G20" s="15">
        <v>45443306.149999999</v>
      </c>
      <c r="H20" s="15">
        <v>279620.67000000179</v>
      </c>
    </row>
    <row r="21" spans="1:9" x14ac:dyDescent="0.2">
      <c r="A21" s="7">
        <v>7000</v>
      </c>
      <c r="B21" s="39" t="s">
        <v>17</v>
      </c>
      <c r="C21" s="15">
        <f>29374032+28400050</f>
        <v>57774082</v>
      </c>
      <c r="D21" s="15">
        <f>19000000+22926880.39</f>
        <v>41926880.390000001</v>
      </c>
      <c r="E21" s="15">
        <f>48374032+51326930.39</f>
        <v>99700962.390000001</v>
      </c>
      <c r="F21" s="15">
        <v>0</v>
      </c>
      <c r="G21" s="15">
        <v>0</v>
      </c>
      <c r="H21" s="15">
        <v>0</v>
      </c>
    </row>
    <row r="22" spans="1:9" x14ac:dyDescent="0.2">
      <c r="A22" s="7">
        <v>8000</v>
      </c>
      <c r="B22" s="39" t="s">
        <v>18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9" x14ac:dyDescent="0.2">
      <c r="A23" s="7">
        <v>9000</v>
      </c>
      <c r="B23" s="41" t="s">
        <v>19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9" x14ac:dyDescent="0.2">
      <c r="A24" s="18" t="s">
        <v>47</v>
      </c>
      <c r="B24" s="18"/>
      <c r="C24" s="17">
        <f>C3-C14</f>
        <v>0</v>
      </c>
      <c r="D24" s="17">
        <v>0</v>
      </c>
      <c r="E24" s="17">
        <f>E3-E14</f>
        <v>0</v>
      </c>
      <c r="F24" s="17">
        <f>F3-F14</f>
        <v>292025179.56999993</v>
      </c>
      <c r="G24" s="17">
        <f>G3-G14</f>
        <v>292962629.07999992</v>
      </c>
      <c r="H24" s="17">
        <f>H3-H14</f>
        <v>-937449.50999999046</v>
      </c>
    </row>
    <row r="25" spans="1:9" x14ac:dyDescent="0.2">
      <c r="A25" s="10"/>
      <c r="B25" s="10"/>
      <c r="C25" s="11"/>
      <c r="D25" s="11"/>
      <c r="E25" s="11"/>
      <c r="F25" s="11"/>
      <c r="G25" s="11"/>
      <c r="H25" s="11"/>
    </row>
    <row r="26" spans="1:9" ht="15" x14ac:dyDescent="0.25">
      <c r="A26" s="12" t="s">
        <v>32</v>
      </c>
      <c r="B26" s="12"/>
      <c r="C26"/>
      <c r="D26"/>
      <c r="E26"/>
      <c r="F26"/>
      <c r="G26"/>
      <c r="H26"/>
      <c r="I26"/>
    </row>
    <row r="27" spans="1:9" x14ac:dyDescent="0.2">
      <c r="A27" s="12"/>
      <c r="B27" s="12"/>
      <c r="C27" s="13"/>
      <c r="D27" s="13"/>
      <c r="E27" s="13"/>
      <c r="F27" s="13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</sheetData>
  <sheetProtection algorithmName="SHA-512" hashValue="fIY8zznSsBbhPtfsab5bxW1TxEKSDYl1frbSn05yMYi1EMdYM9JybFCmDzZNkFTwqc9iokpVPhAaJ6pxmrnK1g==" saltValue="REoIyZN6y225QLFC6He5ZA==" spinCount="100000" sheet="1" objects="1" scenarios="1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workbookViewId="0">
      <selection sqref="A1:I56"/>
    </sheetView>
  </sheetViews>
  <sheetFormatPr baseColWidth="10" defaultColWidth="11.42578125" defaultRowHeight="11.25" x14ac:dyDescent="0.2"/>
  <cols>
    <col min="1" max="1" width="3.85546875" style="1" customWidth="1"/>
    <col min="2" max="2" width="28" style="1" bestFit="1" customWidth="1"/>
    <col min="3" max="3" width="12.7109375" style="1" customWidth="1"/>
    <col min="4" max="4" width="11.7109375" style="1" bestFit="1" customWidth="1"/>
    <col min="5" max="7" width="13" style="1" bestFit="1" customWidth="1"/>
    <col min="8" max="16384" width="11.42578125" style="1"/>
  </cols>
  <sheetData>
    <row r="1" spans="1:8" ht="34.9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8" ht="22.5" x14ac:dyDescent="0.2">
      <c r="A2" s="19" t="s">
        <v>36</v>
      </c>
      <c r="B2" s="14" t="s">
        <v>20</v>
      </c>
      <c r="C2" s="5" t="s">
        <v>22</v>
      </c>
      <c r="D2" s="33" t="s">
        <v>37</v>
      </c>
      <c r="E2" s="33" t="s">
        <v>34</v>
      </c>
      <c r="F2" s="33" t="s">
        <v>21</v>
      </c>
      <c r="G2" s="5" t="s">
        <v>23</v>
      </c>
      <c r="H2" s="33" t="s">
        <v>38</v>
      </c>
    </row>
    <row r="3" spans="1:8" x14ac:dyDescent="0.2">
      <c r="A3" s="20"/>
      <c r="B3" s="21" t="s">
        <v>39</v>
      </c>
      <c r="C3" s="36">
        <f t="shared" ref="C3:H3" si="0">SUM(C4:C10)</f>
        <v>2125182250</v>
      </c>
      <c r="D3" s="36">
        <f t="shared" si="0"/>
        <v>570904818.47000003</v>
      </c>
      <c r="E3" s="36">
        <f t="shared" si="0"/>
        <v>2696087068.4699998</v>
      </c>
      <c r="F3" s="36">
        <f t="shared" si="0"/>
        <v>1595700412.75</v>
      </c>
      <c r="G3" s="36">
        <f t="shared" si="0"/>
        <v>1595700412.75</v>
      </c>
      <c r="H3" s="36">
        <f t="shared" si="0"/>
        <v>0</v>
      </c>
    </row>
    <row r="4" spans="1:8" x14ac:dyDescent="0.2">
      <c r="A4" s="7"/>
      <c r="B4" s="2" t="s">
        <v>25</v>
      </c>
      <c r="C4" s="15">
        <f>2096392200+28790050</f>
        <v>2125182250</v>
      </c>
      <c r="D4" s="15">
        <f>19000000+22926880.39</f>
        <v>41926880.390000001</v>
      </c>
      <c r="E4" s="15">
        <f>2115392200+51716930.39</f>
        <v>2167109130.3899999</v>
      </c>
      <c r="F4" s="15">
        <f>1545125801.24+50574611.51</f>
        <v>1595700412.75</v>
      </c>
      <c r="G4" s="15">
        <f>1545125801.24+50574611.51</f>
        <v>1595700412.75</v>
      </c>
      <c r="H4" s="15">
        <f>+F4-G4</f>
        <v>0</v>
      </c>
    </row>
    <row r="5" spans="1:8" x14ac:dyDescent="0.2">
      <c r="A5" s="23"/>
      <c r="B5" s="35" t="s">
        <v>26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f t="shared" ref="H5:H10" si="1">+F5-G5</f>
        <v>0</v>
      </c>
    </row>
    <row r="6" spans="1:8" x14ac:dyDescent="0.2">
      <c r="A6" s="23"/>
      <c r="B6" s="35" t="s">
        <v>40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t="shared" si="1"/>
        <v>0</v>
      </c>
    </row>
    <row r="7" spans="1:8" x14ac:dyDescent="0.2">
      <c r="A7" s="23"/>
      <c r="B7" s="35" t="s">
        <v>27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23"/>
      <c r="B8" s="35" t="s">
        <v>28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23"/>
      <c r="B9" s="35" t="s">
        <v>29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23"/>
      <c r="B10" s="35" t="s">
        <v>41</v>
      </c>
      <c r="C10" s="15">
        <v>0</v>
      </c>
      <c r="D10" s="15">
        <v>528977938.07999998</v>
      </c>
      <c r="E10" s="15">
        <v>528977938.07999998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23"/>
      <c r="B11" s="21" t="s">
        <v>31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ref="H11" si="2">SUM(H12:H14)</f>
        <v>0</v>
      </c>
    </row>
    <row r="12" spans="1:8" x14ac:dyDescent="0.2">
      <c r="A12" s="23"/>
      <c r="B12" s="35" t="s">
        <v>28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>+F12-G12</f>
        <v>0</v>
      </c>
    </row>
    <row r="13" spans="1:8" x14ac:dyDescent="0.2">
      <c r="A13" s="23"/>
      <c r="B13" s="35" t="s">
        <v>29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>+F13-G13</f>
        <v>0</v>
      </c>
    </row>
    <row r="14" spans="1:8" x14ac:dyDescent="0.2">
      <c r="A14" s="23"/>
      <c r="B14" s="37" t="s">
        <v>30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+F14-G14</f>
        <v>0</v>
      </c>
    </row>
    <row r="15" spans="1:8" x14ac:dyDescent="0.2">
      <c r="A15" s="25"/>
      <c r="B15" s="16" t="s">
        <v>43</v>
      </c>
      <c r="C15" s="34">
        <f>C3+C11</f>
        <v>2125182250</v>
      </c>
      <c r="D15" s="34">
        <f t="shared" ref="D15:G15" si="3">D3+D11</f>
        <v>570904818.47000003</v>
      </c>
      <c r="E15" s="34">
        <f t="shared" si="3"/>
        <v>2696087068.4699998</v>
      </c>
      <c r="F15" s="34">
        <f t="shared" si="3"/>
        <v>1595700412.75</v>
      </c>
      <c r="G15" s="34">
        <f t="shared" si="3"/>
        <v>1595700412.75</v>
      </c>
      <c r="H15" s="34">
        <f>H3+H11</f>
        <v>0</v>
      </c>
    </row>
    <row r="16" spans="1:8" x14ac:dyDescent="0.2">
      <c r="A16" s="30"/>
      <c r="B16" s="31"/>
      <c r="C16" s="31"/>
      <c r="D16" s="31"/>
      <c r="E16" s="31"/>
      <c r="F16" s="31"/>
      <c r="G16" s="31"/>
      <c r="H16" s="31"/>
    </row>
    <row r="17" spans="1:8" ht="22.5" x14ac:dyDescent="0.2">
      <c r="A17" s="19" t="s">
        <v>36</v>
      </c>
      <c r="B17" s="14" t="s">
        <v>20</v>
      </c>
      <c r="C17" s="5" t="s">
        <v>22</v>
      </c>
      <c r="D17" s="5" t="s">
        <v>37</v>
      </c>
      <c r="E17" s="5" t="s">
        <v>34</v>
      </c>
      <c r="F17" s="5" t="s">
        <v>21</v>
      </c>
      <c r="G17" s="5" t="s">
        <v>23</v>
      </c>
      <c r="H17" s="5" t="s">
        <v>44</v>
      </c>
    </row>
    <row r="18" spans="1:8" x14ac:dyDescent="0.2">
      <c r="A18" s="20"/>
      <c r="B18" s="21" t="s">
        <v>39</v>
      </c>
      <c r="C18" s="22">
        <f t="shared" ref="C18:H18" si="4">SUM(C19:C25)</f>
        <v>2125182250</v>
      </c>
      <c r="D18" s="22">
        <f t="shared" si="4"/>
        <v>570904818.47000003</v>
      </c>
      <c r="E18" s="22">
        <f t="shared" si="4"/>
        <v>2696087068.4699998</v>
      </c>
      <c r="F18" s="22">
        <f t="shared" si="4"/>
        <v>1303675233.1799998</v>
      </c>
      <c r="G18" s="22">
        <f t="shared" si="4"/>
        <v>1302737783.6699998</v>
      </c>
      <c r="H18" s="22">
        <f t="shared" si="4"/>
        <v>937449.50999973714</v>
      </c>
    </row>
    <row r="19" spans="1:8" x14ac:dyDescent="0.2">
      <c r="A19" s="23"/>
      <c r="B19" s="24" t="s">
        <v>25</v>
      </c>
      <c r="C19" s="15">
        <f>2096392200+28790050</f>
        <v>2125182250</v>
      </c>
      <c r="D19" s="15">
        <f>19000000+22926880.39</f>
        <v>41926880.390000001</v>
      </c>
      <c r="E19" s="15">
        <f>2115392200+51716930.39</f>
        <v>2167109130.3899999</v>
      </c>
      <c r="F19" s="15">
        <f>1238603735.56+263784.11</f>
        <v>1238867519.6699998</v>
      </c>
      <c r="G19" s="15">
        <f>1237905947.78+263784.11</f>
        <v>1238169731.8899999</v>
      </c>
      <c r="H19" s="15">
        <v>697787.77999973297</v>
      </c>
    </row>
    <row r="20" spans="1:8" x14ac:dyDescent="0.2">
      <c r="A20" s="23"/>
      <c r="B20" s="24" t="s">
        <v>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23"/>
      <c r="B21" s="24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23"/>
      <c r="B22" s="24" t="s">
        <v>27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23"/>
      <c r="B23" s="24" t="s">
        <v>28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23"/>
      <c r="B24" s="24" t="s">
        <v>29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23"/>
      <c r="B25" s="24" t="s">
        <v>41</v>
      </c>
      <c r="C25" s="15">
        <v>0</v>
      </c>
      <c r="D25" s="15">
        <v>528977938.07999998</v>
      </c>
      <c r="E25" s="15">
        <v>528977938.07999998</v>
      </c>
      <c r="F25" s="15">
        <v>64807713.509999998</v>
      </c>
      <c r="G25" s="15">
        <v>64568051.779999994</v>
      </c>
      <c r="H25" s="15">
        <v>239661.73000000417</v>
      </c>
    </row>
    <row r="26" spans="1:8" x14ac:dyDescent="0.2">
      <c r="A26" s="23"/>
      <c r="B26" s="21" t="s">
        <v>31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x14ac:dyDescent="0.2">
      <c r="A27" s="23"/>
      <c r="B27" s="24" t="s">
        <v>28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23"/>
      <c r="B28" s="24" t="s">
        <v>29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25"/>
      <c r="B29" s="26" t="s">
        <v>42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27"/>
      <c r="B30" s="28" t="s">
        <v>45</v>
      </c>
      <c r="C30" s="29">
        <f>C18+C26</f>
        <v>2125182250</v>
      </c>
      <c r="D30" s="29">
        <f t="shared" ref="D30:H30" si="5">D18+D26</f>
        <v>570904818.47000003</v>
      </c>
      <c r="E30" s="29">
        <f t="shared" si="5"/>
        <v>2696087068.4699998</v>
      </c>
      <c r="F30" s="29">
        <f t="shared" si="5"/>
        <v>1303675233.1799998</v>
      </c>
      <c r="G30" s="29">
        <f t="shared" si="5"/>
        <v>1302737783.6699998</v>
      </c>
      <c r="H30" s="29">
        <f t="shared" si="5"/>
        <v>937449.50999973714</v>
      </c>
    </row>
    <row r="31" spans="1:8" x14ac:dyDescent="0.2">
      <c r="A31" s="30"/>
      <c r="B31" s="31"/>
      <c r="C31" s="31"/>
      <c r="D31" s="31"/>
      <c r="E31" s="31"/>
      <c r="F31" s="31"/>
      <c r="G31" s="31"/>
      <c r="H31" s="31"/>
    </row>
    <row r="32" spans="1:8" ht="22.5" x14ac:dyDescent="0.2">
      <c r="A32" s="19" t="s">
        <v>36</v>
      </c>
      <c r="B32" s="14" t="s">
        <v>20</v>
      </c>
      <c r="C32" s="5" t="s">
        <v>22</v>
      </c>
      <c r="D32" s="5" t="s">
        <v>37</v>
      </c>
      <c r="E32" s="5" t="s">
        <v>34</v>
      </c>
      <c r="F32" s="5" t="s">
        <v>21</v>
      </c>
      <c r="G32" s="5" t="s">
        <v>23</v>
      </c>
      <c r="H32" s="5" t="s">
        <v>35</v>
      </c>
    </row>
    <row r="33" spans="1:8" x14ac:dyDescent="0.2">
      <c r="A33" s="20"/>
      <c r="B33" s="21" t="s">
        <v>39</v>
      </c>
      <c r="C33" s="22">
        <f t="shared" ref="C33:H33" si="6">SUM(C34:C40)</f>
        <v>0</v>
      </c>
      <c r="D33" s="22">
        <f t="shared" si="6"/>
        <v>0</v>
      </c>
      <c r="E33" s="22">
        <f t="shared" si="6"/>
        <v>0</v>
      </c>
      <c r="F33" s="22">
        <f t="shared" si="6"/>
        <v>292025179.57000101</v>
      </c>
      <c r="G33" s="22">
        <f t="shared" si="6"/>
        <v>292962629.080001</v>
      </c>
      <c r="H33" s="22">
        <f t="shared" si="6"/>
        <v>-937449.50999973714</v>
      </c>
    </row>
    <row r="34" spans="1:8" x14ac:dyDescent="0.2">
      <c r="A34" s="23"/>
      <c r="B34" s="24" t="s">
        <v>25</v>
      </c>
      <c r="C34" s="15">
        <v>0</v>
      </c>
      <c r="D34" s="15">
        <v>0</v>
      </c>
      <c r="E34" s="15">
        <v>0</v>
      </c>
      <c r="F34" s="15">
        <f>306522065.680001+50310827.4</f>
        <v>356832893.080001</v>
      </c>
      <c r="G34" s="15">
        <f>307219853.460001+50310827.4</f>
        <v>357530680.86000097</v>
      </c>
      <c r="H34" s="15">
        <v>-697787.77999973297</v>
      </c>
    </row>
    <row r="35" spans="1:8" x14ac:dyDescent="0.2">
      <c r="A35" s="23"/>
      <c r="B35" s="24" t="s">
        <v>26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23"/>
      <c r="B36" s="24" t="s">
        <v>40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23"/>
      <c r="B37" s="24" t="s">
        <v>27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23"/>
      <c r="B38" s="24" t="s">
        <v>28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23"/>
      <c r="B39" s="24" t="s">
        <v>29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23"/>
      <c r="B40" s="37" t="s">
        <v>30</v>
      </c>
      <c r="C40" s="15">
        <v>0</v>
      </c>
      <c r="D40" s="15">
        <v>0</v>
      </c>
      <c r="E40" s="15">
        <v>0</v>
      </c>
      <c r="F40" s="15">
        <v>-64807713.509999998</v>
      </c>
      <c r="G40" s="15">
        <v>-64568051.779999994</v>
      </c>
      <c r="H40" s="15">
        <v>-239661.73000000417</v>
      </c>
    </row>
    <row r="41" spans="1:8" x14ac:dyDescent="0.2">
      <c r="A41" s="23"/>
      <c r="B41" s="21" t="s">
        <v>31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x14ac:dyDescent="0.2">
      <c r="A42" s="23"/>
      <c r="B42" s="24" t="s">
        <v>28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23"/>
      <c r="B43" s="24" t="s">
        <v>29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">
      <c r="A44" s="25"/>
      <c r="B44" s="26" t="s">
        <v>42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32"/>
      <c r="B45" s="28" t="s">
        <v>24</v>
      </c>
      <c r="C45" s="29">
        <f>C33+C41</f>
        <v>0</v>
      </c>
      <c r="D45" s="29">
        <f t="shared" ref="D45:H45" si="7">D33+D41</f>
        <v>0</v>
      </c>
      <c r="E45" s="29">
        <f t="shared" si="7"/>
        <v>0</v>
      </c>
      <c r="F45" s="29">
        <f>F33+F41</f>
        <v>292025179.57000101</v>
      </c>
      <c r="G45" s="29">
        <f>G33+G41</f>
        <v>292962629.080001</v>
      </c>
      <c r="H45" s="29">
        <f t="shared" si="7"/>
        <v>-937449.50999973714</v>
      </c>
    </row>
    <row r="46" spans="1:8" ht="6.75" customHeight="1" x14ac:dyDescent="0.2"/>
    <row r="47" spans="1:8" ht="6.75" customHeight="1" x14ac:dyDescent="0.2">
      <c r="A47" s="10"/>
      <c r="B47" s="10"/>
      <c r="C47" s="11"/>
      <c r="D47" s="11"/>
      <c r="E47" s="11"/>
      <c r="F47" s="11"/>
      <c r="G47" s="11"/>
      <c r="H47" s="11"/>
    </row>
    <row r="48" spans="1:8" ht="15" x14ac:dyDescent="0.25">
      <c r="A48" s="12" t="s">
        <v>32</v>
      </c>
      <c r="B48" s="12"/>
      <c r="C48"/>
      <c r="D48"/>
      <c r="E48"/>
      <c r="F48"/>
      <c r="G48"/>
      <c r="H48"/>
    </row>
    <row r="49" spans="1:8" x14ac:dyDescent="0.2">
      <c r="A49" s="12"/>
      <c r="B49" s="12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2"/>
      <c r="B52" s="12"/>
      <c r="C52" s="12"/>
      <c r="D52" s="12"/>
      <c r="E52" s="12"/>
      <c r="F52" s="12"/>
      <c r="G52" s="12"/>
      <c r="H52" s="12"/>
    </row>
    <row r="53" spans="1:8" x14ac:dyDescent="0.2">
      <c r="A53" s="12"/>
      <c r="B53" s="12"/>
      <c r="C53" s="12"/>
      <c r="D53" s="12"/>
      <c r="E53" s="12"/>
      <c r="F53" s="12"/>
      <c r="G53" s="12"/>
      <c r="H53" s="12"/>
    </row>
    <row r="54" spans="1:8" x14ac:dyDescent="0.2">
      <c r="A54" s="12"/>
      <c r="B54" s="12"/>
      <c r="C54" s="12"/>
      <c r="D54" s="12"/>
      <c r="E54" s="12"/>
      <c r="F54" s="12"/>
      <c r="G54" s="12"/>
      <c r="H54" s="12"/>
    </row>
    <row r="55" spans="1:8" x14ac:dyDescent="0.2">
      <c r="A55" s="12"/>
      <c r="B55" s="12"/>
      <c r="C55" s="12"/>
      <c r="D55" s="12"/>
      <c r="E55" s="12"/>
      <c r="F55" s="12"/>
      <c r="G55" s="12"/>
      <c r="H55" s="1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FF_GTO_PJEG_03_22</vt:lpstr>
      <vt:lpstr>CFF</vt:lpstr>
      <vt:lpstr>CFF!Área_de_impresión</vt:lpstr>
      <vt:lpstr>FF_GTO_PJEG_03_22!Área_de_impresión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Eduardo Contreras</cp:lastModifiedBy>
  <cp:lastPrinted>2022-10-18T14:42:50Z</cp:lastPrinted>
  <dcterms:created xsi:type="dcterms:W3CDTF">2017-12-20T04:54:53Z</dcterms:created>
  <dcterms:modified xsi:type="dcterms:W3CDTF">2022-10-18T19:42:27Z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